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udnevaoa\Desktop\"/>
    </mc:Choice>
  </mc:AlternateContent>
  <bookViews>
    <workbookView xWindow="0" yWindow="0" windowWidth="21600" windowHeight="7845"/>
  </bookViews>
  <sheets>
    <sheet name="Раскрытие информ" sheetId="1" r:id="rId1"/>
    <sheet name="расшифровки" sheetId="2" r:id="rId2"/>
  </sheets>
  <definedNames>
    <definedName name="_xlnm.Print_Titles" localSheetId="0">'Раскрытие информ'!$16:$18</definedName>
    <definedName name="_xlnm.Print_Area" localSheetId="0">'Раскрытие информ'!$A$1:$F$82</definedName>
    <definedName name="_xlnm.Print_Area" localSheetId="1">расшифровки!$A$2:$F$46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E7" i="2" l="1"/>
  <c r="E32" i="1" s="1"/>
  <c r="E33" i="2"/>
  <c r="E48" i="1" s="1"/>
  <c r="E35" i="1" s="1"/>
  <c r="E44" i="2"/>
  <c r="E45" i="2"/>
  <c r="D22" i="1"/>
  <c r="G23" i="1"/>
  <c r="G28" i="1"/>
  <c r="G30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D50" i="1"/>
  <c r="G51" i="1"/>
  <c r="D53" i="1"/>
  <c r="E53" i="1"/>
  <c r="A56" i="1"/>
  <c r="E56" i="1"/>
  <c r="E61" i="1"/>
  <c r="D61" i="1"/>
  <c r="E66" i="1"/>
  <c r="D66" i="1"/>
  <c r="D71" i="1"/>
  <c r="E71" i="1"/>
  <c r="E76" i="1" s="1"/>
  <c r="A77" i="1"/>
  <c r="G77" i="1"/>
  <c r="G78" i="1"/>
  <c r="G79" i="1"/>
  <c r="E29" i="1" l="1"/>
  <c r="E22" i="1"/>
  <c r="G31" i="1"/>
  <c r="G27" i="1"/>
  <c r="G25" i="1"/>
  <c r="G24" i="1"/>
  <c r="D33" i="2"/>
  <c r="D48" i="1" s="1"/>
  <c r="G48" i="1" s="1"/>
  <c r="D7" i="2"/>
  <c r="D32" i="1" s="1"/>
  <c r="D29" i="1" l="1"/>
  <c r="D21" i="1" s="1"/>
  <c r="G32" i="1"/>
  <c r="E50" i="1"/>
  <c r="G26" i="1"/>
  <c r="G22" i="1"/>
  <c r="E21" i="1"/>
  <c r="D35" i="1"/>
  <c r="D20" i="1" s="1"/>
  <c r="E20" i="1" l="1"/>
  <c r="G21" i="1"/>
  <c r="D13" i="1"/>
  <c r="G35" i="1"/>
  <c r="G29" i="1"/>
  <c r="G50" i="1"/>
  <c r="E10" i="1" l="1"/>
  <c r="E13" i="1"/>
  <c r="G20" i="1"/>
</calcChain>
</file>

<file path=xl/comments1.xml><?xml version="1.0" encoding="utf-8"?>
<comments xmlns="http://schemas.openxmlformats.org/spreadsheetml/2006/main">
  <authors>
    <author>Полуднева Ольга Анатольевна</author>
  </authors>
  <commentList>
    <comment ref="F49" authorId="0" shapeId="0">
      <text>
        <r>
          <rPr>
            <b/>
            <sz val="12"/>
            <color indexed="81"/>
            <rFont val="Tahoma"/>
            <family val="2"/>
            <charset val="204"/>
          </rPr>
          <t>Полуднева Ольга Анатольевна:</t>
        </r>
        <r>
          <rPr>
            <sz val="12"/>
            <color indexed="81"/>
            <rFont val="Tahoma"/>
            <family val="2"/>
            <charset val="204"/>
          </rPr>
          <t xml:space="preserve">
по факту разве учтено не сальдо прочих доходов и расходов? 
Прописала.
Расшифровка доходов и расходов в листе БДР.</t>
        </r>
      </text>
    </comment>
  </commentList>
</comments>
</file>

<file path=xl/sharedStrings.xml><?xml version="1.0" encoding="utf-8"?>
<sst xmlns="http://schemas.openxmlformats.org/spreadsheetml/2006/main" count="330" uniqueCount="217">
  <si>
    <t>* раздел II формата предусматривает только  учет затрат на ремонт, отраженных в формате по пунктам: пункт 1.1.1.2+пункт 1.1.2.1+пункт 1.1.1.3.1, без прочих расходов. Общая сумма затрат на ремонт и техобслуживание за 2019 год составила 270 350 тыс.руб.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</si>
  <si>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</si>
  <si>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Постановление Комитета тарифного регулирования Волгоградской области от 26.12.2018 г. № 48/18</t>
  </si>
  <si>
    <t>Х</t>
  </si>
  <si>
    <t>%</t>
  </si>
  <si>
    <t>Норматив технологического расхода (потерь) электрической энергии, установленный Минэнерго России &lt;*&gt;</t>
  </si>
  <si>
    <t>тыс.руб.</t>
  </si>
  <si>
    <t>в том числе за счет платы за технологическое присоединение</t>
  </si>
  <si>
    <t>7.1</t>
  </si>
  <si>
    <t>Связано с длительными сроками инициирования закупочных процедур на выполнение проектно-изыскательских работ по объектам технологического присоединения, неисполнением договорных обязательств подрядчиками, экономией в связи с выполнением работ хозяйственным способом</t>
  </si>
  <si>
    <t>тыс. руб.</t>
  </si>
  <si>
    <t>Ввод в эксплуатацию новых объектов электросетевого комплекса на конец года</t>
  </si>
  <si>
    <t>Доля кабельных линий электропередач</t>
  </si>
  <si>
    <t>км</t>
  </si>
  <si>
    <t>длина линий электропередач на низком уровне напряжения</t>
  </si>
  <si>
    <t>длина линий электропередач на среднем втором уровне напряжения</t>
  </si>
  <si>
    <t>длина линий электропередач на среднем первом уровне напряжения</t>
  </si>
  <si>
    <t>в том числе длина линий электропередач на высоком уровне напряжения</t>
  </si>
  <si>
    <t>Длина линий электропередач, всего</t>
  </si>
  <si>
    <t>у.е.</t>
  </si>
  <si>
    <t>количество условных единиц по подстанциям на низком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</si>
  <si>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</si>
  <si>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среднем первом уровне напряжения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</si>
  <si>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</si>
  <si>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подстанциям, всего</t>
  </si>
  <si>
    <t>количество условных единиц по линиям электропередач на низком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</si>
  <si>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</si>
  <si>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среднем первом уровне напряжения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</si>
  <si>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</si>
  <si>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электропередач, всего</t>
  </si>
  <si>
    <t>МВа</t>
  </si>
  <si>
    <t>трансформаторная мощность подстанций на низком уровне напряжения</t>
  </si>
  <si>
    <t>трансформаторная мощность подстанций на среднем втором уровне напряжения</t>
  </si>
  <si>
    <t xml:space="preserve"> трансформаторная мощность подстанций на среднем первом уровне напряжения</t>
  </si>
  <si>
    <t>в том числе: трансформаторная мощность подстанций на высоком уровне напряжения</t>
  </si>
  <si>
    <t>Трансформаторная мощность подстанций, всего</t>
  </si>
  <si>
    <t>шт.</t>
  </si>
  <si>
    <t>Общее количество точек подключения на конец года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</si>
  <si>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</si>
  <si>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IV</t>
  </si>
  <si>
    <t>Снижение цены покупки потерь за счет того, что фактическая средневзвешенная цена оптового рынка сложилась ниже учтенной в ТБР</t>
  </si>
  <si>
    <t>руб./МВт·ч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</si>
  <si>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</si>
  <si>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1.2</t>
  </si>
  <si>
    <t xml:space="preserve">Снижение объема потерь  за счет реализации энергосервисных контрактов по установке приборов учета </t>
  </si>
  <si>
    <t>МВт·ч</t>
  </si>
  <si>
    <t>Справочно: Объем технологических потерь</t>
  </si>
  <si>
    <t>1.1</t>
  </si>
  <si>
    <t>Необходимая валовая выручка на оплату технологического расхода (потерь) электроэнергии</t>
  </si>
  <si>
    <t>III</t>
  </si>
  <si>
    <t xml:space="preserve"> Учтена экономия ввиду проведения закупочных процедур. Осуществлено проведение ремонтов исходя из физического состояния оборудования. Паспорт ОЗП Обществом получен в установленные сроки.</t>
  </si>
  <si>
    <t>Справочно: расходы на ремонт, всего (пункт 1.1.1.2+пункт 1.1.2.1+пункт 1.1.1.3.1)*</t>
  </si>
  <si>
    <t>II</t>
  </si>
  <si>
    <t xml:space="preserve">Списание дебиторской задолженности </t>
  </si>
  <si>
    <t>По факту отражен финансовый результат за 2019 год с учетом фактических выпадающих по ТПП и прочих доходов и расходов в сальдированном выражении.</t>
  </si>
  <si>
    <t>недополученный по независящим причинам доход (+) / избыток средств, полученный в предыдущем периоде регулирования (–)</t>
  </si>
  <si>
    <t>1.3</t>
  </si>
  <si>
    <t>Комментарии на листе "Расшифровки"</t>
  </si>
  <si>
    <t>прочие неподконтрольные расходы (с расшифровкой)</t>
  </si>
  <si>
    <t>1.2.12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</si>
  <si>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</si>
  <si>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1.2.11</t>
  </si>
  <si>
    <t xml:space="preserve">Количество льготных присоединений в плановых значениях определено  на основании фактических средних данных по выполненным договорам об осуществлении технологического присоединения к электрическим сетям за три предыд в соответствии с п. 3 приложений 1,3 Методических указаний по определению выпадающих доходов, связанных с осуществлением технологического присоединения к электрическим сетям, утвержденных  Прикаомз Федеральной службы по тарифам от 11 сентября 2014 г. N 215-э/1. Фактические данные отображены исходя из исполненных договоров на технологическое присоединение по льготным категориям заявителей.   </t>
  </si>
  <si>
    <t>ед.</t>
  </si>
  <si>
    <t>Справочно: «Количество льготных технологических присоединений»</t>
  </si>
  <si>
    <t>1.2.10.1</t>
  </si>
  <si>
    <t xml:space="preserve">В необходимой валовой выручке по передаче электрической энергии на 2019г выпадающие доходы по льготным категориям заявителей ТП.Фактические расходы отображены исходя из исполненных договоров на технологическое присоединение по льготным категориям заявителей. 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</si>
  <si>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</si>
  <si>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</t>
  </si>
  <si>
    <t>Согласно ст.374 НК РФ, с 01.01.2019, при определении базы для расчета налога на имущество, принимается только недвижимое имущество.</t>
  </si>
  <si>
    <t>прочие налоги</t>
  </si>
  <si>
    <t>1.2.9</t>
  </si>
  <si>
    <t>Налог на прибыль распределен на филиал в соответствии с  Положением по управленческому учету ПАО "МРСК Юга", утвержденным приказом ПАО "МРСК Юга" от 30.11.2017 г. №865, с учетом изменений, внесенных приказами ПАО «МРСК Юга» от 28.06.2018 г. №435, от 03.04.2019 №244, от 18.12.2019 №929 и равен "-8 577" тыс.руб. Так как налог на прибыль не может иметь отрицательное значение, налог на прибыль принят равный 0. В соответствии с налоговой декларацией, налог на прибыль по виду деятельности "передача электроэнергии" составил 16 415 тыс.руб.</t>
  </si>
  <si>
    <t>налог на прибыль</t>
  </si>
  <si>
    <t>1.2.8</t>
  </si>
  <si>
    <t>прибыль на капитальные вложения</t>
  </si>
  <si>
    <t>1.2.7</t>
  </si>
  <si>
    <t>При тарифном регулировании, в соответствии с п.27 Основ ценообразования в области регулируемых цен (тарифов) в электроэнергетике, утвержденный ПП РФ от 29.12.2011 № 1178, не учтен ввод ОС 2019 года.</t>
  </si>
  <si>
    <t>амортизация</t>
  </si>
  <si>
    <t>1.2.6</t>
  </si>
  <si>
    <t>расходы на возврат и обслуживание долгосрочных заемных средств, направляемых на финансирование капитальных вложений</t>
  </si>
  <si>
    <t>1.2.5</t>
  </si>
  <si>
    <t xml:space="preserve">При тарифном регулировании процент отчислений учтен исходя из факта трех предыдущих лет. По факту 2019 г. отчисления произведены в соответствии с  положениями статьи 425 Налогового кодекса Российской Федерации </t>
  </si>
  <si>
    <t>отчисления на социальные нужды</t>
  </si>
  <si>
    <t>1.2.4</t>
  </si>
  <si>
    <t>Исходя из заключенных договоров аренды</t>
  </si>
  <si>
    <t>Плата за аренду имущества</t>
  </si>
  <si>
    <t>1.2.3</t>
  </si>
  <si>
    <t>Расходы на оплату технологического присоединения к сетям смежной сетевой организации</t>
  </si>
  <si>
    <t>1.2.2</t>
  </si>
  <si>
    <t>Фактические затраты с учетом объемов соглашений о заключении договора оказания услуг по передаче электрической энергии с использованием объектов электросетевого хозяйства и (или) их частей, принадлежащих организации по управлению единой национальной (общероссиской) электрической сетью и переданных в аренду Сетевой компании, в соответствии с п.6 ст.8 Федерального закона от 26.03.2003 № 35-ФЗ</t>
  </si>
  <si>
    <t>Оплата услуг ПАО «ФСК ЕЭС»</t>
  </si>
  <si>
    <t>1.2.1</t>
  </si>
  <si>
    <t>Неподконтрольные расходы, включенные в НВВ, всего</t>
  </si>
  <si>
    <t>При тарифном регулировании заявленные Обществом расходы учтены не в полном объеме (расходы на отчисления профсоюзу по локальным нормативным актам, страховые взносы, возмещение морального и физического вреда, материальная помощь пенсионерам (ветеранам) и участникам ВОВ и др.)</t>
  </si>
  <si>
    <t>Расходы из прибыли в составе подконтрольных расходов</t>
  </si>
  <si>
    <t>1.1.5</t>
  </si>
  <si>
    <t>Расходы на обслуживание операционных заемных средств в составе подконтрольных расходов</t>
  </si>
  <si>
    <t>1.1.4</t>
  </si>
  <si>
    <t>в том числе прочие расходы (с расшифровкой)</t>
  </si>
  <si>
    <t>1.1.3.3</t>
  </si>
  <si>
    <t>При тарифном регулировании заявленные Обществом расходы не учтены ( по факту в том числе отражена стоимость услуг по перевозке сотрудников производственных отделений Левобережных электрических сетей и Камышинских электрических сетей сторонним автотранспортом)</t>
  </si>
  <si>
    <t>в том числе транспортные услуги</t>
  </si>
  <si>
    <t>1.1.3.2</t>
  </si>
  <si>
    <t xml:space="preserve">Регулятором учитываются выплаты, предусмотренные коллективным договором Общества не в полном объеме (материальная помощь при уходе работника в ежегодный оплачиваемый отпуск, выплаты с рождением ребенка, регистрацией брака и т.д. ) </t>
  </si>
  <si>
    <t>При тарифном регулировании заявленные Обществом расходы учтены не в полном объеме</t>
  </si>
  <si>
    <t>в том числе прибыль на социальное развитие (включая социальные выплаты)</t>
  </si>
  <si>
    <t>1.1.3.1</t>
  </si>
  <si>
    <t>Прочие подконтрольные расходы</t>
  </si>
  <si>
    <t>1.1.3</t>
  </si>
  <si>
    <t>При тарифном регулировании, в утвержденной структуре затраты по данной статье не выделялись.</t>
  </si>
  <si>
    <t>в том числе на ремонт</t>
  </si>
  <si>
    <t>1.1.2.1</t>
  </si>
  <si>
    <t>Фонд оплаты труда</t>
  </si>
  <si>
    <t>1.1.2</t>
  </si>
  <si>
    <t>Экономия ввиду проведения закупочных прцедур, выполнение ремонтной программы хозспособом.</t>
  </si>
  <si>
    <t>1.1.1.3.1</t>
  </si>
  <si>
    <t>В фактических расходах учтена оплата услуг по снижению потерь электрической энергии, выполняемых в рамках энергосервисных контрактов по снижению потерь.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</si>
  <si>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</si>
  <si>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</si>
  <si>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процедур. 
Осуществлено проведение ремонтов исходя из физического состояния оборудования. Паспорт ОЗП Обществом получен в установленные сроки.</t>
  </si>
  <si>
    <t>на ремонт</t>
  </si>
  <si>
    <t>1.1.1.2</t>
  </si>
  <si>
    <t>в том числе на сырье, материалы, запасные части, инструмент, топливо</t>
  </si>
  <si>
    <t>1.1.1.1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</si>
  <si>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позволяющие сократить объем недофинансирования по данной статье, так же учтена экономия в результате проведения закупочных процедур</t>
  </si>
  <si>
    <t>Материальные расходы, всего</t>
  </si>
  <si>
    <t>1.1.1</t>
  </si>
  <si>
    <t>Подконтрольные расходы, всего</t>
  </si>
  <si>
    <t>Необходимая валовая выручка на содержание</t>
  </si>
  <si>
    <t>1</t>
  </si>
  <si>
    <t>Структура затрат</t>
  </si>
  <si>
    <t>I</t>
  </si>
  <si>
    <t xml:space="preserve"> факт</t>
  </si>
  <si>
    <t>план</t>
  </si>
  <si>
    <t>Отклонение</t>
  </si>
  <si>
    <t>Примечание</t>
  </si>
  <si>
    <t>2019 год</t>
  </si>
  <si>
    <t>Ед.изм.</t>
  </si>
  <si>
    <t>Показатель</t>
  </si>
  <si>
    <t>N 
п/п</t>
  </si>
  <si>
    <t>НВВ  на содержание без ТСО</t>
  </si>
  <si>
    <t>ТСО</t>
  </si>
  <si>
    <t>2019 - 2023 гг.</t>
  </si>
  <si>
    <t>Долгосрочный период регулирования:</t>
  </si>
  <si>
    <t>КПП:</t>
  </si>
  <si>
    <t>ИНН:</t>
  </si>
  <si>
    <t>Филиал ПАО "Россети Юг" - "Волгоградэнерго"</t>
  </si>
  <si>
    <t>Наименование организации: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</si>
  <si>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</si>
  <si>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от 24 октября 2014 г. № 1831-э</t>
  </si>
  <si>
    <t>к приказу Федеральной службы по тарифам</t>
  </si>
  <si>
    <t>Приложение 1</t>
  </si>
  <si>
    <t>Прочие другие доходы</t>
  </si>
  <si>
    <t>1.2.12.6</t>
  </si>
  <si>
    <t>При тарифном регулировании заявленные Обществом расходы не учтены (выплаты Совету директоров, расходы на проведение спортивно-массовых мероприятий, расходы на СМИ, расходы на обеспечение водой питьевой и т.д.)</t>
  </si>
  <si>
    <t>Сальдо прочих других расходов и доходов</t>
  </si>
  <si>
    <t>1.2.12.4.4</t>
  </si>
  <si>
    <t>Отражены расходы под условные обязательства в части затрат на покупку потерь и затрат на оплату услуг ТСО</t>
  </si>
  <si>
    <t xml:space="preserve"> Резерв по прочим условным обязательствам</t>
  </si>
  <si>
    <t>1.2.12.4.3</t>
  </si>
  <si>
    <t>При тарифном регулировании заявленные Обществом расходы не учтены</t>
  </si>
  <si>
    <t xml:space="preserve">Проведение землеустроительных работ и постановка на государственный кадастровый учет (в т. ч. межевание, установление охранных зон)                                                                                              </t>
  </si>
  <si>
    <t>1.2.12.4.2</t>
  </si>
  <si>
    <t>Отражены убытки прошлых лет (преимущественно 2017-2018 гг.) в части выручки по передаче электроэнергии, расходов на покупку потерь электроэнергии, неустоек по решению суда, процентов за пользование чужими денежными средствами по решению суда и т.д., выявленные в 2019 году</t>
  </si>
  <si>
    <t>Убыток прошлых лет, выявленный в отчетном периоде</t>
  </si>
  <si>
    <t>1.2.12.4.1</t>
  </si>
  <si>
    <t>По факту учтены в том числе: убытки прошлых лет, резерв по прочим условным обязательствам, расходы на проведение землеустроительных работ и постановке на государственный кадастровый учет и др.</t>
  </si>
  <si>
    <t>Другие расходы, в том числе:</t>
  </si>
  <si>
    <t>1.2.12.4</t>
  </si>
  <si>
    <t>Резерв по сомнительным долгам</t>
  </si>
  <si>
    <t>При тарифном регулировании расходы приняты исходя из кассовых разрывов, определенных как 1/12 от НВВ населения и средней ставкой рефинансирования (7,41%), увеличенной на 4 процентных пункта (11,41%), и не учитывают текущий размер дебиторской и ссудной задолженности. В факте учтены проценты за кредит к уплате (805 428 тыс.руб.), проценты к получению (314 290 тыс.руб.) и проценты за пользование чужими денежными средствами в сальдированном выражении "минус" 46 466 тыс.руб.</t>
  </si>
  <si>
    <t>Проценты за кредит</t>
  </si>
  <si>
    <t>1.2.12.3</t>
  </si>
  <si>
    <t>Лизинговые платежи</t>
  </si>
  <si>
    <t>По факту рост расходов связан с увеличением объемов в связи с окончанием реконструкции блочно-модульной котельной в Кировском районе Волгограда.</t>
  </si>
  <si>
    <t>Теплоэнергия на хознужды</t>
  </si>
  <si>
    <t>1.2.12.2</t>
  </si>
  <si>
    <t>Экономия за счет снижения объемов оплачиваемого сальдо-перетока по ООО «ВолгоГРЭС» и ООО "Волгаэнергосеть", прекращение договорных отношений с ООО «Волжский метанол» в связи с передачей последним в аренду электросетевого оборудования и не урегулирование договорных отношений с ВОАО «Химпром» (продажа электросетевого имущества ВОАО «Химпром» в апреле 2019 года ООО «Промышленные технологии», которая не обладает статусом сетевой компании).</t>
  </si>
  <si>
    <t>Услуги смежных сетевых компаний (ТСО)</t>
  </si>
  <si>
    <t>1.2.12.1</t>
  </si>
  <si>
    <t xml:space="preserve">прочие неподконтрольные расходы </t>
  </si>
  <si>
    <t xml:space="preserve">Примечание </t>
  </si>
  <si>
    <t>Расшифровка статьи 1.2.12</t>
  </si>
  <si>
    <t>При тарифном регулировании заявленные Обществом расходы не  учтены или учтены  не в полном объеме ( не в полном объеме учтены расходы на услуги СМИ ,  услуги почты и типографии и т.д.)</t>
  </si>
  <si>
    <t xml:space="preserve">Другие прочие расходы </t>
  </si>
  <si>
    <t>1.1.3.3.14</t>
  </si>
  <si>
    <t>Развитие IT-структуры</t>
  </si>
  <si>
    <t>1.1.3.3.13</t>
  </si>
  <si>
    <t xml:space="preserve">Услуги ПАО "Россети" по организации казначейской функции   </t>
  </si>
  <si>
    <t>1.1.3.3.12</t>
  </si>
  <si>
    <t>Услуги ПАО "Россети" по организации функционирования и развитию ЕЭС России</t>
  </si>
  <si>
    <t>1.1.3.3.11</t>
  </si>
  <si>
    <t>Оплата дней нетрудоспособности</t>
  </si>
  <si>
    <t>1.1.3.3.10</t>
  </si>
  <si>
    <t>Материалы и запчасти для информационно-вычислительной техники</t>
  </si>
  <si>
    <t>1.1.3.3.9</t>
  </si>
  <si>
    <t>расходы на страхование</t>
  </si>
  <si>
    <t>1.1.3.3.8</t>
  </si>
  <si>
    <t>Расходы на обеспечение нормальных условий труда и мер по технике безопасности</t>
  </si>
  <si>
    <t>1.1.3.3.7</t>
  </si>
  <si>
    <t>Расходы на подготовку кадров</t>
  </si>
  <si>
    <t>1.1.3.3.6</t>
  </si>
  <si>
    <t>Расходы на командировки и представительские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</si>
  <si>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</si>
  <si>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</si>
  <si>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1.1.3.3.4</t>
  </si>
  <si>
    <t xml:space="preserve">Расходы на услуги вневедомственной охраны </t>
  </si>
  <si>
    <t>1.1.3.3.3</t>
  </si>
  <si>
    <t>При тарифном регулировании заявленные Обществом расходы не учтены либо учтены не в полном объеме (не учтены расходы на ДМС, КАСКО, расходы на  обучение за пределами региона, расходы на приобретение программных продуктов)</t>
  </si>
  <si>
    <t>Услуги связи и расходы на услуги коммунального хозяйства</t>
  </si>
  <si>
    <t>1.1.3.3.2</t>
  </si>
  <si>
    <t>Фактические расходы не учитывают тарифную составляющую по передаче электроэнергии  в конечном тарифе на электроэнергию</t>
  </si>
  <si>
    <t>Электроэнергия на хознужды</t>
  </si>
  <si>
    <t>1.1.3.3.1</t>
  </si>
  <si>
    <t xml:space="preserve">в том числе прочие расходы </t>
  </si>
  <si>
    <t>Расшифровка статьи 1.1.3.3.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</si>
</sst>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%"/>
    <numFmt numFmtId="166" formatCode="#,##0.0_р_."/>
    <numFmt numFmtId="167" formatCode="#,##0.00_р_."/>
    <numFmt numFmtId="168" formatCode="#,##0_р_."/>
    <numFmt numFmtId="169" formatCode="0.000%"/>
    <numFmt numFmtId="170" formatCode="#,##0\ _₽"/>
    <numFmt numFmtId="171" formatCode="0.000000000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ahoma"/>
      <family val="2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b/>
      <sz val="16"/>
      <color indexed="8"/>
      <name val="Times New Roman"/>
      <family val="1"/>
      <charset val="204"/>
    </font>
    <font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8" fillId="0" borderId="0"/>
    <xf numFmtId="0" fontId="18" fillId="0" borderId="28" applyBorder="0">
      <alignment horizontal="center" vertical="center" wrapText="1"/>
    </xf>
    <xf numFmtId="171" fontId="20" fillId="0" borderId="0">
      <alignment vertical="top"/>
    </xf>
  </cellStyleXfs>
  <cellXfs count="15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9" fontId="2" fillId="0" borderId="8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" fontId="2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68" fontId="2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3" fillId="2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0" fillId="4" borderId="0" xfId="0" applyFill="1"/>
    <xf numFmtId="0" fontId="15" fillId="4" borderId="0" xfId="0" applyFont="1" applyFill="1"/>
    <xf numFmtId="0" fontId="15" fillId="4" borderId="0" xfId="0" applyFont="1" applyFill="1" applyAlignment="1">
      <alignment vertical="top" wrapText="1"/>
    </xf>
    <xf numFmtId="170" fontId="0" fillId="4" borderId="0" xfId="0" applyNumberFormat="1" applyFill="1"/>
    <xf numFmtId="0" fontId="5" fillId="0" borderId="0" xfId="0" applyFont="1" applyFill="1" applyAlignment="1">
      <alignment vertical="center" wrapText="1"/>
    </xf>
    <xf numFmtId="0" fontId="10" fillId="0" borderId="0" xfId="0" applyFont="1" applyFill="1"/>
    <xf numFmtId="164" fontId="16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3" applyFont="1" applyFill="1" applyBorder="1" applyAlignment="1" applyProtection="1">
      <alignment horizontal="right" vertical="center" wrapText="1"/>
      <protection locked="0"/>
    </xf>
    <xf numFmtId="0" fontId="10" fillId="0" borderId="0" xfId="4" applyFont="1" applyFill="1" applyBorder="1">
      <alignment horizontal="center" vertical="center" wrapText="1"/>
    </xf>
    <xf numFmtId="0" fontId="10" fillId="5" borderId="0" xfId="0" applyFont="1" applyFill="1"/>
    <xf numFmtId="164" fontId="16" fillId="5" borderId="15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7" fillId="5" borderId="15" xfId="3" applyFont="1" applyFill="1" applyBorder="1" applyAlignment="1" applyProtection="1">
      <alignment horizontal="right" vertical="center" wrapText="1"/>
      <protection locked="0"/>
    </xf>
    <xf numFmtId="0" fontId="10" fillId="5" borderId="15" xfId="4" applyFont="1" applyFill="1" applyBorder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0" borderId="15" xfId="3" applyFont="1" applyFill="1" applyBorder="1" applyAlignment="1" applyProtection="1">
      <alignment horizontal="right" vertical="center" wrapText="1"/>
      <protection locked="0"/>
    </xf>
    <xf numFmtId="0" fontId="5" fillId="0" borderId="15" xfId="4" applyFont="1" applyFill="1" applyBorder="1">
      <alignment horizontal="center" vertical="center" wrapText="1"/>
    </xf>
    <xf numFmtId="0" fontId="11" fillId="0" borderId="0" xfId="0" applyFont="1" applyFill="1"/>
    <xf numFmtId="0" fontId="19" fillId="4" borderId="15" xfId="4" applyFont="1" applyFill="1" applyBorder="1">
      <alignment horizontal="center" vertical="center" wrapText="1"/>
    </xf>
    <xf numFmtId="164" fontId="3" fillId="4" borderId="15" xfId="0" applyNumberFormat="1" applyFont="1" applyFill="1" applyBorder="1" applyAlignment="1">
      <alignment horizontal="left" vertical="center" wrapText="1"/>
    </xf>
    <xf numFmtId="0" fontId="5" fillId="4" borderId="0" xfId="0" applyFont="1" applyFill="1"/>
    <xf numFmtId="164" fontId="2" fillId="4" borderId="15" xfId="0" applyNumberFormat="1" applyFont="1" applyFill="1" applyBorder="1" applyAlignment="1">
      <alignment horizontal="left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5" applyNumberFormat="1" applyFont="1" applyFill="1" applyBorder="1" applyAlignment="1" applyProtection="1">
      <alignment vertical="center" wrapText="1"/>
    </xf>
    <xf numFmtId="0" fontId="7" fillId="4" borderId="0" xfId="0" applyFont="1" applyFill="1"/>
    <xf numFmtId="164" fontId="4" fillId="4" borderId="15" xfId="0" applyNumberFormat="1" applyFont="1" applyFill="1" applyBorder="1" applyAlignment="1">
      <alignment horizontal="center" vertical="center" wrapText="1"/>
    </xf>
    <xf numFmtId="0" fontId="21" fillId="4" borderId="15" xfId="4" applyFont="1" applyFill="1" applyBorder="1" applyAlignment="1">
      <alignment horizontal="center" vertical="center" wrapText="1"/>
    </xf>
    <xf numFmtId="0" fontId="21" fillId="4" borderId="15" xfId="4" applyFont="1" applyFill="1" applyBorder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3" fillId="4" borderId="0" xfId="0" applyFont="1" applyFill="1"/>
    <xf numFmtId="0" fontId="25" fillId="4" borderId="0" xfId="0" applyFont="1" applyFill="1"/>
    <xf numFmtId="4" fontId="25" fillId="4" borderId="0" xfId="0" applyNumberFormat="1" applyFont="1" applyFill="1"/>
    <xf numFmtId="0" fontId="19" fillId="4" borderId="0" xfId="0" applyFont="1" applyFill="1"/>
    <xf numFmtId="0" fontId="19" fillId="4" borderId="0" xfId="0" applyFont="1" applyFill="1" applyAlignment="1">
      <alignment vertical="top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0" xfId="5" applyNumberFormat="1" applyFont="1" applyFill="1" applyBorder="1" applyAlignment="1" applyProtection="1">
      <alignment vertical="center" wrapText="1"/>
    </xf>
    <xf numFmtId="0" fontId="19" fillId="4" borderId="0" xfId="0" applyFont="1" applyFill="1" applyBorder="1" applyAlignment="1">
      <alignment horizontal="right"/>
    </xf>
    <xf numFmtId="0" fontId="19" fillId="4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left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5" applyNumberFormat="1" applyFont="1" applyFill="1" applyBorder="1" applyAlignment="1" applyProtection="1">
      <alignment horizontal="left" vertical="center" wrapText="1"/>
    </xf>
    <xf numFmtId="164" fontId="2" fillId="4" borderId="36" xfId="0" applyNumberFormat="1" applyFont="1" applyFill="1" applyBorder="1" applyAlignment="1">
      <alignment horizontal="left" vertical="center" wrapText="1"/>
    </xf>
    <xf numFmtId="164" fontId="2" fillId="4" borderId="35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6">
    <cellStyle name="ЗаголовокСтолбца" xfId="4"/>
    <cellStyle name="Обычный" xfId="0" builtinId="0"/>
    <cellStyle name="Обычный 2" xfId="5"/>
    <cellStyle name="Обычный 2 20" xfId="2"/>
    <cellStyle name="Обычный_ПредлВ4РЭК2п99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G93"/>
  <sheetViews>
    <sheetView tabSelected="1" view="pageBreakPreview" zoomScale="80" zoomScaleNormal="80" zoomScaleSheetLayoutView="80" workbookViewId="0">
      <selection activeCell="D20" sqref="D20"/>
    </sheetView>
  </sheetViews>
  <sheetFormatPr defaultColWidth="9.125" defaultRowHeight="15.75" x14ac:dyDescent="0.25"/>
  <cols>
    <col min="1" max="1" width="10.125" style="1" customWidth="1"/>
    <col min="2" max="2" width="48" style="4" customWidth="1"/>
    <col min="3" max="3" width="14.875" style="1" customWidth="1"/>
    <col min="4" max="4" width="22.75" style="4" customWidth="1"/>
    <col min="5" max="5" width="22.875" style="4" customWidth="1"/>
    <col min="6" max="6" width="89" style="3" customWidth="1"/>
    <col min="7" max="7" width="15.25" style="2" hidden="1" customWidth="1"/>
    <col min="8" max="16384" width="9.125" style="1"/>
  </cols>
  <sheetData>
    <row r="1" spans="1:7" ht="15.75" customHeight="1" x14ac:dyDescent="0.25">
      <c r="D1" s="75"/>
      <c r="F1" s="76" t="s">
        <v>152</v>
      </c>
    </row>
    <row r="2" spans="1:7" x14ac:dyDescent="0.25">
      <c r="D2" s="75"/>
      <c r="F2" s="76" t="s">
        <v>151</v>
      </c>
    </row>
    <row r="3" spans="1:7" x14ac:dyDescent="0.25">
      <c r="D3" s="75"/>
      <c r="F3" s="76" t="s">
        <v>150</v>
      </c>
    </row>
    <row r="4" spans="1:7" hidden="1" x14ac:dyDescent="0.25">
      <c r="D4" s="75"/>
    </row>
    <row r="5" spans="1:7" hidden="1" x14ac:dyDescent="0.25"/>
    <row r="6" spans="1:7" ht="83.25" customHeight="1" x14ac:dyDescent="0.25">
      <c r="A6" s="127" t="s">
        <v>149</v>
      </c>
      <c r="B6" s="127"/>
      <c r="C6" s="127"/>
      <c r="D6" s="127"/>
      <c r="E6" s="127"/>
      <c r="F6" s="127"/>
      <c r="G6" s="74"/>
    </row>
    <row r="7" spans="1:7" ht="18.75" customHeight="1" x14ac:dyDescent="0.3">
      <c r="A7" s="68" t="s">
        <v>148</v>
      </c>
      <c r="B7" s="62"/>
      <c r="C7" s="73" t="s">
        <v>147</v>
      </c>
      <c r="D7" s="69"/>
      <c r="E7" s="69"/>
      <c r="F7" s="69"/>
      <c r="G7" s="63"/>
    </row>
    <row r="8" spans="1:7" s="4" customFormat="1" ht="18.75" customHeight="1" x14ac:dyDescent="0.25">
      <c r="A8" s="72" t="s">
        <v>146</v>
      </c>
      <c r="B8" s="69">
        <v>6164266561</v>
      </c>
      <c r="C8" s="71"/>
      <c r="D8" s="69"/>
      <c r="E8" s="69"/>
      <c r="F8" s="69"/>
      <c r="G8" s="63"/>
    </row>
    <row r="9" spans="1:7" s="4" customFormat="1" ht="18.75" customHeight="1" x14ac:dyDescent="0.25">
      <c r="A9" s="72" t="s">
        <v>145</v>
      </c>
      <c r="B9" s="69">
        <v>34402001</v>
      </c>
      <c r="C9" s="71"/>
      <c r="D9" s="69"/>
      <c r="E9" s="69"/>
      <c r="F9" s="69"/>
      <c r="G9" s="63"/>
    </row>
    <row r="10" spans="1:7" ht="18.75" customHeight="1" x14ac:dyDescent="0.25">
      <c r="A10" s="68" t="s">
        <v>144</v>
      </c>
      <c r="B10" s="62"/>
      <c r="C10" s="68" t="s">
        <v>143</v>
      </c>
      <c r="D10" s="70"/>
      <c r="E10" s="65">
        <f>E20+E51</f>
        <v>10372284.460000001</v>
      </c>
      <c r="F10" s="69"/>
      <c r="G10" s="63"/>
    </row>
    <row r="11" spans="1:7" ht="18.75" hidden="1" customHeight="1" x14ac:dyDescent="0.25">
      <c r="A11" s="68"/>
      <c r="B11" s="62"/>
      <c r="C11" s="67"/>
      <c r="D11" s="66"/>
      <c r="E11" s="65">
        <v>9686390.7060400005</v>
      </c>
      <c r="F11" s="64"/>
      <c r="G11" s="63"/>
    </row>
    <row r="12" spans="1:7" ht="18.75" hidden="1" customHeight="1" x14ac:dyDescent="0.25">
      <c r="A12" s="62"/>
      <c r="B12" s="61" t="s">
        <v>142</v>
      </c>
      <c r="C12" s="60" t="s">
        <v>10</v>
      </c>
      <c r="D12" s="59">
        <v>601608.19999999995</v>
      </c>
      <c r="E12" s="59">
        <v>553573.35699999996</v>
      </c>
      <c r="F12" s="58"/>
      <c r="G12" s="57"/>
    </row>
    <row r="13" spans="1:7" ht="19.5" hidden="1" customHeight="1" x14ac:dyDescent="0.25">
      <c r="B13" s="50" t="s">
        <v>141</v>
      </c>
      <c r="C13" s="49" t="s">
        <v>10</v>
      </c>
      <c r="D13" s="56">
        <f>D20-D12</f>
        <v>8114111.92257779</v>
      </c>
      <c r="E13" s="56">
        <f>E20-E12</f>
        <v>8070494.2220000001</v>
      </c>
      <c r="F13" s="55"/>
      <c r="G13" s="54"/>
    </row>
    <row r="14" spans="1:7" s="39" customFormat="1" ht="19.5" hidden="1" customHeight="1" x14ac:dyDescent="0.25">
      <c r="B14" s="53"/>
      <c r="D14" s="52"/>
      <c r="E14" s="52"/>
      <c r="F14" s="51"/>
      <c r="G14" s="46"/>
    </row>
    <row r="15" spans="1:7" ht="19.5" customHeight="1" thickBot="1" x14ac:dyDescent="0.3">
      <c r="B15" s="50"/>
      <c r="C15" s="49"/>
      <c r="D15" s="48"/>
      <c r="E15" s="48"/>
      <c r="F15" s="47"/>
      <c r="G15" s="46"/>
    </row>
    <row r="16" spans="1:7" ht="26.25" customHeight="1" thickBot="1" x14ac:dyDescent="0.3">
      <c r="A16" s="128" t="s">
        <v>140</v>
      </c>
      <c r="B16" s="131" t="s">
        <v>139</v>
      </c>
      <c r="C16" s="134" t="s">
        <v>138</v>
      </c>
      <c r="D16" s="137" t="s">
        <v>137</v>
      </c>
      <c r="E16" s="138"/>
      <c r="F16" s="143" t="s">
        <v>136</v>
      </c>
      <c r="G16" s="121" t="s">
        <v>135</v>
      </c>
    </row>
    <row r="17" spans="1:7" ht="15.75" customHeight="1" x14ac:dyDescent="0.25">
      <c r="A17" s="129"/>
      <c r="B17" s="132"/>
      <c r="C17" s="135"/>
      <c r="D17" s="139" t="s">
        <v>134</v>
      </c>
      <c r="E17" s="141" t="s">
        <v>133</v>
      </c>
      <c r="F17" s="144"/>
      <c r="G17" s="122"/>
    </row>
    <row r="18" spans="1:7" ht="16.5" thickBot="1" x14ac:dyDescent="0.3">
      <c r="A18" s="130"/>
      <c r="B18" s="133"/>
      <c r="C18" s="136"/>
      <c r="D18" s="140"/>
      <c r="E18" s="142"/>
      <c r="F18" s="145"/>
      <c r="G18" s="123"/>
    </row>
    <row r="19" spans="1:7" x14ac:dyDescent="0.25">
      <c r="A19" s="35" t="s">
        <v>132</v>
      </c>
      <c r="B19" s="34" t="s">
        <v>131</v>
      </c>
      <c r="C19" s="33" t="s">
        <v>3</v>
      </c>
      <c r="D19" s="45" t="s">
        <v>3</v>
      </c>
      <c r="E19" s="45" t="s">
        <v>3</v>
      </c>
      <c r="F19" s="43" t="s">
        <v>3</v>
      </c>
      <c r="G19" s="44"/>
    </row>
    <row r="20" spans="1:7" ht="27.75" customHeight="1" x14ac:dyDescent="0.25">
      <c r="A20" s="35" t="s">
        <v>130</v>
      </c>
      <c r="B20" s="34" t="s">
        <v>129</v>
      </c>
      <c r="C20" s="33" t="s">
        <v>10</v>
      </c>
      <c r="D20" s="18">
        <f>D21+D35+D49</f>
        <v>8715720.1225777902</v>
      </c>
      <c r="E20" s="18">
        <f>E21+E35+E49</f>
        <v>8624067.5789999999</v>
      </c>
      <c r="F20" s="43"/>
      <c r="G20" s="11">
        <f t="shared" ref="G20:G51" si="0">E20/D20-1</f>
        <v>-1.0515774059835503E-2</v>
      </c>
    </row>
    <row r="21" spans="1:7" ht="25.5" customHeight="1" x14ac:dyDescent="0.25">
      <c r="A21" s="35" t="s">
        <v>47</v>
      </c>
      <c r="B21" s="34" t="s">
        <v>128</v>
      </c>
      <c r="C21" s="33" t="s">
        <v>10</v>
      </c>
      <c r="D21" s="18">
        <f>D22+D27+D29+D33+D34</f>
        <v>3200338.2312540333</v>
      </c>
      <c r="E21" s="18">
        <f>E22+E27+E29+E33+E34</f>
        <v>3372358.8539699996</v>
      </c>
      <c r="F21" s="43"/>
      <c r="G21" s="11">
        <f t="shared" si="0"/>
        <v>5.3750763289966752E-2</v>
      </c>
    </row>
    <row r="22" spans="1:7" ht="72" customHeight="1" x14ac:dyDescent="0.25">
      <c r="A22" s="35" t="s">
        <v>127</v>
      </c>
      <c r="B22" s="34" t="s">
        <v>126</v>
      </c>
      <c r="C22" s="33" t="s">
        <v>10</v>
      </c>
      <c r="D22" s="18">
        <f>D23+D24+D25</f>
        <v>646263.97270084126</v>
      </c>
      <c r="E22" s="18">
        <f>E23+E24+E25</f>
        <v>622228.65477999998</v>
      </c>
      <c r="F22" s="36" t="s">
        <v>125</v>
      </c>
      <c r="G22" s="11">
        <f t="shared" si="0"/>
        <v>-3.7191177190945335E-2</v>
      </c>
    </row>
    <row r="23" spans="1:7" ht="31.5" x14ac:dyDescent="0.25">
      <c r="A23" s="35" t="s">
        <v>124</v>
      </c>
      <c r="B23" s="34" t="s">
        <v>123</v>
      </c>
      <c r="C23" s="33" t="s">
        <v>10</v>
      </c>
      <c r="D23" s="18">
        <v>246346.59477839601</v>
      </c>
      <c r="E23" s="18">
        <v>240020.20173000003</v>
      </c>
      <c r="F23" s="43"/>
      <c r="G23" s="11">
        <f t="shared" si="0"/>
        <v>-2.5680862583414066E-2</v>
      </c>
    </row>
    <row r="24" spans="1:7" ht="109.5" customHeight="1" x14ac:dyDescent="0.25">
      <c r="A24" s="35" t="s">
        <v>122</v>
      </c>
      <c r="B24" s="34" t="s">
        <v>121</v>
      </c>
      <c r="C24" s="33" t="s">
        <v>10</v>
      </c>
      <c r="D24" s="18">
        <v>334906.88655464788</v>
      </c>
      <c r="E24" s="18">
        <v>119617.54300000001</v>
      </c>
      <c r="F24" s="36" t="s">
        <v>120</v>
      </c>
      <c r="G24" s="11">
        <f t="shared" si="0"/>
        <v>-0.64283343280705685</v>
      </c>
    </row>
    <row r="25" spans="1:7" ht="72.75" customHeight="1" x14ac:dyDescent="0.25">
      <c r="A25" s="35" t="s">
        <v>119</v>
      </c>
      <c r="B25" s="34" t="s">
        <v>118</v>
      </c>
      <c r="C25" s="33" t="s">
        <v>10</v>
      </c>
      <c r="D25" s="18">
        <v>65010.491367797367</v>
      </c>
      <c r="E25" s="42">
        <v>262590.91005000001</v>
      </c>
      <c r="F25" s="36" t="s">
        <v>117</v>
      </c>
      <c r="G25" s="11">
        <f t="shared" si="0"/>
        <v>3.0392082035557904</v>
      </c>
    </row>
    <row r="26" spans="1:7" ht="38.25" customHeight="1" x14ac:dyDescent="0.25">
      <c r="A26" s="35" t="s">
        <v>116</v>
      </c>
      <c r="B26" s="34" t="s">
        <v>111</v>
      </c>
      <c r="C26" s="33" t="s">
        <v>10</v>
      </c>
      <c r="D26" s="18">
        <v>41889.885420576611</v>
      </c>
      <c r="E26" s="18">
        <v>35646.294999999984</v>
      </c>
      <c r="F26" s="41" t="s">
        <v>115</v>
      </c>
      <c r="G26" s="11">
        <f t="shared" si="0"/>
        <v>-0.14904768437274674</v>
      </c>
    </row>
    <row r="27" spans="1:7" ht="30" customHeight="1" x14ac:dyDescent="0.25">
      <c r="A27" s="35" t="s">
        <v>114</v>
      </c>
      <c r="B27" s="34" t="s">
        <v>113</v>
      </c>
      <c r="C27" s="33" t="s">
        <v>10</v>
      </c>
      <c r="D27" s="40">
        <v>2226086.0857115509</v>
      </c>
      <c r="E27" s="40">
        <v>2222840.0790499998</v>
      </c>
      <c r="F27" s="31"/>
      <c r="G27" s="11">
        <f t="shared" si="0"/>
        <v>-1.4581676254058484E-3</v>
      </c>
    </row>
    <row r="28" spans="1:7" ht="33.75" customHeight="1" x14ac:dyDescent="0.25">
      <c r="A28" s="35" t="s">
        <v>112</v>
      </c>
      <c r="B28" s="34" t="s">
        <v>111</v>
      </c>
      <c r="C28" s="33" t="s">
        <v>10</v>
      </c>
      <c r="D28" s="18">
        <v>0</v>
      </c>
      <c r="E28" s="18">
        <v>55803.351999999999</v>
      </c>
      <c r="F28" s="36" t="s">
        <v>110</v>
      </c>
      <c r="G28" s="11" t="e">
        <f t="shared" si="0"/>
        <v>#DIV/0!</v>
      </c>
    </row>
    <row r="29" spans="1:7" x14ac:dyDescent="0.25">
      <c r="A29" s="35" t="s">
        <v>109</v>
      </c>
      <c r="B29" s="34" t="s">
        <v>108</v>
      </c>
      <c r="C29" s="33" t="s">
        <v>10</v>
      </c>
      <c r="D29" s="18">
        <f>D30+D31+D32</f>
        <v>309172.94137195573</v>
      </c>
      <c r="E29" s="18">
        <f>E30+E31+E32</f>
        <v>466367.21615999995</v>
      </c>
      <c r="F29" s="36"/>
      <c r="G29" s="11">
        <f t="shared" si="0"/>
        <v>0.50843477469436427</v>
      </c>
    </row>
    <row r="30" spans="1:7" ht="92.25" customHeight="1" x14ac:dyDescent="0.25">
      <c r="A30" s="35" t="s">
        <v>107</v>
      </c>
      <c r="B30" s="34" t="s">
        <v>106</v>
      </c>
      <c r="C30" s="33" t="s">
        <v>10</v>
      </c>
      <c r="D30" s="18">
        <v>48716.882634524816</v>
      </c>
      <c r="E30" s="18">
        <v>100289.52551000001</v>
      </c>
      <c r="F30" s="36" t="s">
        <v>104</v>
      </c>
      <c r="G30" s="11">
        <f t="shared" si="0"/>
        <v>1.0586195192819368</v>
      </c>
    </row>
    <row r="31" spans="1:7" ht="67.900000000000006" customHeight="1" x14ac:dyDescent="0.25">
      <c r="A31" s="35" t="s">
        <v>103</v>
      </c>
      <c r="B31" s="34" t="s">
        <v>102</v>
      </c>
      <c r="C31" s="33" t="s">
        <v>10</v>
      </c>
      <c r="D31" s="18">
        <v>0</v>
      </c>
      <c r="E31" s="18">
        <v>2202.6080000000002</v>
      </c>
      <c r="F31" s="36" t="s">
        <v>101</v>
      </c>
      <c r="G31" s="11" t="e">
        <f t="shared" si="0"/>
        <v>#DIV/0!</v>
      </c>
    </row>
    <row r="32" spans="1:7" x14ac:dyDescent="0.25">
      <c r="A32" s="35" t="s">
        <v>100</v>
      </c>
      <c r="B32" s="34" t="s">
        <v>99</v>
      </c>
      <c r="C32" s="33" t="s">
        <v>10</v>
      </c>
      <c r="D32" s="18">
        <f>расшифровки!D7</f>
        <v>260456.05873743093</v>
      </c>
      <c r="E32" s="18">
        <f>расшифровки!E7</f>
        <v>363875.08264999994</v>
      </c>
      <c r="F32" s="36" t="s">
        <v>57</v>
      </c>
      <c r="G32" s="11">
        <f t="shared" si="0"/>
        <v>0.39706898896457243</v>
      </c>
    </row>
    <row r="33" spans="1:7" ht="31.5" x14ac:dyDescent="0.25">
      <c r="A33" s="35" t="s">
        <v>98</v>
      </c>
      <c r="B33" s="34" t="s">
        <v>97</v>
      </c>
      <c r="C33" s="33" t="s">
        <v>10</v>
      </c>
      <c r="D33" s="18">
        <v>0</v>
      </c>
      <c r="E33" s="18">
        <v>0</v>
      </c>
      <c r="F33" s="31"/>
      <c r="G33" s="11" t="e">
        <f t="shared" si="0"/>
        <v>#DIV/0!</v>
      </c>
    </row>
    <row r="34" spans="1:7" ht="63.75" customHeight="1" x14ac:dyDescent="0.25">
      <c r="A34" s="35" t="s">
        <v>96</v>
      </c>
      <c r="B34" s="34" t="s">
        <v>95</v>
      </c>
      <c r="C34" s="33" t="s">
        <v>10</v>
      </c>
      <c r="D34" s="18">
        <v>18815.231469685248</v>
      </c>
      <c r="E34" s="18">
        <v>60922.903979999988</v>
      </c>
      <c r="F34" s="36" t="s">
        <v>94</v>
      </c>
      <c r="G34" s="11">
        <f t="shared" si="0"/>
        <v>2.2379566564545241</v>
      </c>
    </row>
    <row r="35" spans="1:7" ht="31.5" x14ac:dyDescent="0.25">
      <c r="A35" s="35" t="s">
        <v>43</v>
      </c>
      <c r="B35" s="34" t="s">
        <v>93</v>
      </c>
      <c r="C35" s="33" t="s">
        <v>10</v>
      </c>
      <c r="D35" s="18">
        <f>D36+D37+D38+D39+D40+D41+D42+D43+D44+D45+D47+D48</f>
        <v>4795980.9492237568</v>
      </c>
      <c r="E35" s="18">
        <f>E36+E37+E38+E39+E40+E41+E42+E43+E44+E45+E47+E48</f>
        <v>6368891.9600349693</v>
      </c>
      <c r="F35" s="31"/>
      <c r="G35" s="11">
        <f t="shared" si="0"/>
        <v>0.32796439924678866</v>
      </c>
    </row>
    <row r="36" spans="1:7" ht="99.75" customHeight="1" x14ac:dyDescent="0.25">
      <c r="A36" s="35" t="s">
        <v>92</v>
      </c>
      <c r="B36" s="34" t="s">
        <v>91</v>
      </c>
      <c r="C36" s="33" t="s">
        <v>10</v>
      </c>
      <c r="D36" s="18">
        <v>2424357.9712849045</v>
      </c>
      <c r="E36" s="18">
        <v>2448686.4210000001</v>
      </c>
      <c r="F36" s="36" t="s">
        <v>90</v>
      </c>
      <c r="G36" s="11">
        <f t="shared" si="0"/>
        <v>1.0035007207372715E-2</v>
      </c>
    </row>
    <row r="37" spans="1:7" ht="56.25" customHeight="1" x14ac:dyDescent="0.25">
      <c r="A37" s="35" t="s">
        <v>89</v>
      </c>
      <c r="B37" s="34" t="s">
        <v>88</v>
      </c>
      <c r="C37" s="33" t="s">
        <v>10</v>
      </c>
      <c r="D37" s="18">
        <v>0</v>
      </c>
      <c r="E37" s="18">
        <v>0</v>
      </c>
      <c r="F37" s="31"/>
      <c r="G37" s="11" t="e">
        <f t="shared" si="0"/>
        <v>#DIV/0!</v>
      </c>
    </row>
    <row r="38" spans="1:7" ht="32.25" customHeight="1" x14ac:dyDescent="0.25">
      <c r="A38" s="35" t="s">
        <v>87</v>
      </c>
      <c r="B38" s="34" t="s">
        <v>86</v>
      </c>
      <c r="C38" s="33" t="s">
        <v>10</v>
      </c>
      <c r="D38" s="18">
        <v>24212.797399999996</v>
      </c>
      <c r="E38" s="18">
        <v>20953.528569999999</v>
      </c>
      <c r="F38" s="36" t="s">
        <v>85</v>
      </c>
      <c r="G38" s="11">
        <f t="shared" si="0"/>
        <v>-0.13460934629552546</v>
      </c>
    </row>
    <row r="39" spans="1:7" ht="45.75" customHeight="1" x14ac:dyDescent="0.25">
      <c r="A39" s="35" t="s">
        <v>84</v>
      </c>
      <c r="B39" s="34" t="s">
        <v>83</v>
      </c>
      <c r="C39" s="33" t="s">
        <v>10</v>
      </c>
      <c r="D39" s="18">
        <v>656072.09119649709</v>
      </c>
      <c r="E39" s="18">
        <v>662479.13548000006</v>
      </c>
      <c r="F39" s="36" t="s">
        <v>82</v>
      </c>
      <c r="G39" s="11">
        <f t="shared" si="0"/>
        <v>9.7657625884044474E-3</v>
      </c>
    </row>
    <row r="40" spans="1:7" ht="47.25" x14ac:dyDescent="0.25">
      <c r="A40" s="35" t="s">
        <v>81</v>
      </c>
      <c r="B40" s="34" t="s">
        <v>80</v>
      </c>
      <c r="C40" s="33" t="s">
        <v>10</v>
      </c>
      <c r="D40" s="18"/>
      <c r="E40" s="18"/>
      <c r="F40" s="31"/>
      <c r="G40" s="11" t="e">
        <f t="shared" si="0"/>
        <v>#DIV/0!</v>
      </c>
    </row>
    <row r="41" spans="1:7" ht="53.25" customHeight="1" x14ac:dyDescent="0.25">
      <c r="A41" s="35" t="s">
        <v>79</v>
      </c>
      <c r="B41" s="34" t="s">
        <v>78</v>
      </c>
      <c r="C41" s="33" t="s">
        <v>10</v>
      </c>
      <c r="D41" s="18">
        <v>505021.21380000003</v>
      </c>
      <c r="E41" s="18">
        <v>534526.87124999997</v>
      </c>
      <c r="F41" s="36" t="s">
        <v>77</v>
      </c>
      <c r="G41" s="11">
        <f t="shared" si="0"/>
        <v>5.8424590183027147E-2</v>
      </c>
    </row>
    <row r="42" spans="1:7" x14ac:dyDescent="0.25">
      <c r="A42" s="35" t="s">
        <v>76</v>
      </c>
      <c r="B42" s="34" t="s">
        <v>75</v>
      </c>
      <c r="C42" s="33" t="s">
        <v>10</v>
      </c>
      <c r="D42" s="18">
        <v>0</v>
      </c>
      <c r="E42" s="18">
        <v>0</v>
      </c>
      <c r="F42" s="38"/>
      <c r="G42" s="11" t="e">
        <f t="shared" si="0"/>
        <v>#DIV/0!</v>
      </c>
    </row>
    <row r="43" spans="1:7" ht="126.75" customHeight="1" x14ac:dyDescent="0.25">
      <c r="A43" s="35" t="s">
        <v>74</v>
      </c>
      <c r="B43" s="34" t="s">
        <v>73</v>
      </c>
      <c r="C43" s="33" t="s">
        <v>10</v>
      </c>
      <c r="D43" s="18">
        <v>82567.8</v>
      </c>
      <c r="E43" s="18">
        <v>0</v>
      </c>
      <c r="F43" s="36" t="s">
        <v>72</v>
      </c>
      <c r="G43" s="11">
        <f t="shared" si="0"/>
        <v>-1</v>
      </c>
    </row>
    <row r="44" spans="1:7" ht="33.75" customHeight="1" x14ac:dyDescent="0.25">
      <c r="A44" s="35" t="s">
        <v>71</v>
      </c>
      <c r="B44" s="34" t="s">
        <v>70</v>
      </c>
      <c r="C44" s="33" t="s">
        <v>10</v>
      </c>
      <c r="D44" s="18">
        <v>87627.752599999978</v>
      </c>
      <c r="E44" s="18">
        <v>58684.51784</v>
      </c>
      <c r="F44" s="36" t="s">
        <v>69</v>
      </c>
      <c r="G44" s="11">
        <f t="shared" si="0"/>
        <v>-0.33029758154495892</v>
      </c>
    </row>
    <row r="45" spans="1:7" ht="78.75" customHeight="1" x14ac:dyDescent="0.25">
      <c r="A45" s="35" t="s">
        <v>68</v>
      </c>
      <c r="B45" s="34" t="s">
        <v>67</v>
      </c>
      <c r="C45" s="33" t="s">
        <v>10</v>
      </c>
      <c r="D45" s="18">
        <v>84021.911999999997</v>
      </c>
      <c r="E45" s="18">
        <v>94349.646314968602</v>
      </c>
      <c r="F45" s="36" t="s">
        <v>66</v>
      </c>
      <c r="G45" s="11">
        <f t="shared" si="0"/>
        <v>0.12291715421768323</v>
      </c>
    </row>
    <row r="46" spans="1:7" ht="131.25" customHeight="1" x14ac:dyDescent="0.25">
      <c r="A46" s="35" t="s">
        <v>65</v>
      </c>
      <c r="B46" s="34" t="s">
        <v>64</v>
      </c>
      <c r="C46" s="33" t="s">
        <v>63</v>
      </c>
      <c r="D46" s="18">
        <v>1908.3333333333333</v>
      </c>
      <c r="E46" s="18">
        <v>1696</v>
      </c>
      <c r="F46" s="36" t="s">
        <v>62</v>
      </c>
      <c r="G46" s="11">
        <f t="shared" si="0"/>
        <v>-0.1112663755458515</v>
      </c>
    </row>
    <row r="47" spans="1:7" ht="147.75" customHeight="1" x14ac:dyDescent="0.25">
      <c r="A47" s="35" t="s">
        <v>61</v>
      </c>
      <c r="B47" s="34" t="s">
        <v>60</v>
      </c>
      <c r="C47" s="33" t="s">
        <v>10</v>
      </c>
      <c r="D47" s="18"/>
      <c r="E47" s="18"/>
      <c r="F47" s="31"/>
      <c r="G47" s="11" t="e">
        <f t="shared" si="0"/>
        <v>#DIV/0!</v>
      </c>
    </row>
    <row r="48" spans="1:7" ht="38.25" customHeight="1" x14ac:dyDescent="0.25">
      <c r="A48" s="35" t="s">
        <v>59</v>
      </c>
      <c r="B48" s="34" t="s">
        <v>58</v>
      </c>
      <c r="C48" s="33" t="s">
        <v>10</v>
      </c>
      <c r="D48" s="18">
        <f>расшифровки!D33</f>
        <v>932099.41094235599</v>
      </c>
      <c r="E48" s="18">
        <f>расшифровки!E33</f>
        <v>2549211.8395800004</v>
      </c>
      <c r="F48" s="36" t="s">
        <v>57</v>
      </c>
      <c r="G48" s="11">
        <f t="shared" si="0"/>
        <v>1.7349141193027231</v>
      </c>
    </row>
    <row r="49" spans="1:7" ht="50.25" customHeight="1" x14ac:dyDescent="0.25">
      <c r="A49" s="35" t="s">
        <v>56</v>
      </c>
      <c r="B49" s="34" t="s">
        <v>55</v>
      </c>
      <c r="C49" s="33" t="s">
        <v>10</v>
      </c>
      <c r="D49" s="18">
        <v>719400.94209999987</v>
      </c>
      <c r="E49" s="18">
        <v>-1117183.235004968</v>
      </c>
      <c r="F49" s="36" t="s">
        <v>54</v>
      </c>
      <c r="G49" s="11">
        <f t="shared" si="0"/>
        <v>-2.5529354628641485</v>
      </c>
    </row>
    <row r="50" spans="1:7" ht="57" customHeight="1" x14ac:dyDescent="0.25">
      <c r="A50" s="35" t="s">
        <v>52</v>
      </c>
      <c r="B50" s="34" t="s">
        <v>51</v>
      </c>
      <c r="C50" s="33" t="s">
        <v>10</v>
      </c>
      <c r="D50" s="18">
        <f>D26+D28+D24</f>
        <v>376796.77197522449</v>
      </c>
      <c r="E50" s="18">
        <f>E26+E28+E24</f>
        <v>211067.19</v>
      </c>
      <c r="F50" s="36" t="s">
        <v>50</v>
      </c>
      <c r="G50" s="11">
        <f t="shared" si="0"/>
        <v>-0.43983811513682947</v>
      </c>
    </row>
    <row r="51" spans="1:7" ht="66" customHeight="1" x14ac:dyDescent="0.25">
      <c r="A51" s="35" t="s">
        <v>49</v>
      </c>
      <c r="B51" s="34" t="s">
        <v>48</v>
      </c>
      <c r="C51" s="33" t="s">
        <v>10</v>
      </c>
      <c r="D51" s="18">
        <v>1947748.1103515071</v>
      </c>
      <c r="E51" s="18">
        <v>1748216.8810000001</v>
      </c>
      <c r="F51" s="38"/>
      <c r="G51" s="11">
        <f t="shared" si="0"/>
        <v>-0.10244200894924649</v>
      </c>
    </row>
    <row r="52" spans="1:7" ht="39" customHeight="1" x14ac:dyDescent="0.25">
      <c r="A52" s="35" t="s">
        <v>47</v>
      </c>
      <c r="B52" s="34" t="s">
        <v>46</v>
      </c>
      <c r="C52" s="33" t="s">
        <v>45</v>
      </c>
      <c r="D52" s="18">
        <v>663223.48</v>
      </c>
      <c r="E52" s="18">
        <v>632893.19499999995</v>
      </c>
      <c r="F52" s="36" t="s">
        <v>44</v>
      </c>
      <c r="G52" s="11"/>
    </row>
    <row r="53" spans="1:7" ht="66.75" customHeight="1" x14ac:dyDescent="0.25">
      <c r="A53" s="35" t="s">
        <v>43</v>
      </c>
      <c r="B53" s="34" t="s">
        <v>42</v>
      </c>
      <c r="C53" s="37" t="s">
        <v>41</v>
      </c>
      <c r="D53" s="18">
        <f>D51/D52*1000</f>
        <v>2936.7900399900004</v>
      </c>
      <c r="E53" s="18">
        <f>(E51)/E52*1000</f>
        <v>2762.262092263451</v>
      </c>
      <c r="F53" s="36" t="s">
        <v>40</v>
      </c>
      <c r="G53" s="11"/>
    </row>
    <row r="54" spans="1:7" ht="63" x14ac:dyDescent="0.25">
      <c r="A54" s="35" t="s">
        <v>39</v>
      </c>
      <c r="B54" s="34" t="s">
        <v>38</v>
      </c>
      <c r="C54" s="33" t="s">
        <v>3</v>
      </c>
      <c r="D54" s="18" t="s">
        <v>3</v>
      </c>
      <c r="E54" s="32" t="s">
        <v>3</v>
      </c>
      <c r="F54" s="31"/>
      <c r="G54" s="11"/>
    </row>
    <row r="55" spans="1:7" ht="39" customHeight="1" x14ac:dyDescent="0.25">
      <c r="A55" s="22">
        <v>1</v>
      </c>
      <c r="B55" s="20" t="s">
        <v>37</v>
      </c>
      <c r="C55" s="19" t="s">
        <v>36</v>
      </c>
      <c r="D55" s="18" t="s">
        <v>3</v>
      </c>
      <c r="E55" s="30">
        <v>274875</v>
      </c>
      <c r="F55" s="29"/>
      <c r="G55" s="11"/>
    </row>
    <row r="56" spans="1:7" ht="34.5" customHeight="1" x14ac:dyDescent="0.25">
      <c r="A56" s="22">
        <f>A55+1</f>
        <v>2</v>
      </c>
      <c r="B56" s="20" t="s">
        <v>35</v>
      </c>
      <c r="C56" s="19" t="s">
        <v>30</v>
      </c>
      <c r="D56" s="18" t="s">
        <v>3</v>
      </c>
      <c r="E56" s="18">
        <f>E57+E58+E59+E60</f>
        <v>8427.43</v>
      </c>
      <c r="F56" s="29"/>
      <c r="G56" s="11"/>
    </row>
    <row r="57" spans="1:7" ht="31.5" customHeight="1" x14ac:dyDescent="0.25">
      <c r="A57" s="28"/>
      <c r="B57" s="20" t="s">
        <v>34</v>
      </c>
      <c r="C57" s="19" t="s">
        <v>30</v>
      </c>
      <c r="D57" s="18" t="s">
        <v>3</v>
      </c>
      <c r="E57" s="18">
        <v>5780.3</v>
      </c>
      <c r="F57" s="25"/>
      <c r="G57" s="11"/>
    </row>
    <row r="58" spans="1:7" ht="31.5" customHeight="1" x14ac:dyDescent="0.25">
      <c r="A58" s="28"/>
      <c r="B58" s="20" t="s">
        <v>33</v>
      </c>
      <c r="C58" s="19" t="s">
        <v>30</v>
      </c>
      <c r="D58" s="18" t="s">
        <v>3</v>
      </c>
      <c r="E58" s="18">
        <v>787.48</v>
      </c>
      <c r="F58" s="25"/>
      <c r="G58" s="11"/>
    </row>
    <row r="59" spans="1:7" ht="31.5" customHeight="1" x14ac:dyDescent="0.25">
      <c r="A59" s="28"/>
      <c r="B59" s="20" t="s">
        <v>32</v>
      </c>
      <c r="C59" s="19" t="s">
        <v>30</v>
      </c>
      <c r="D59" s="18" t="s">
        <v>3</v>
      </c>
      <c r="E59" s="18">
        <v>1859.65</v>
      </c>
      <c r="F59" s="25"/>
      <c r="G59" s="11"/>
    </row>
    <row r="60" spans="1:7" ht="31.5" customHeight="1" x14ac:dyDescent="0.25">
      <c r="A60" s="28"/>
      <c r="B60" s="20" t="s">
        <v>31</v>
      </c>
      <c r="C60" s="19" t="s">
        <v>30</v>
      </c>
      <c r="D60" s="18" t="s">
        <v>3</v>
      </c>
      <c r="E60" s="18">
        <v>0</v>
      </c>
      <c r="F60" s="25"/>
      <c r="G60" s="11"/>
    </row>
    <row r="61" spans="1:7" ht="31.5" customHeight="1" x14ac:dyDescent="0.25">
      <c r="A61" s="22">
        <v>3</v>
      </c>
      <c r="B61" s="27" t="s">
        <v>29</v>
      </c>
      <c r="C61" s="19" t="s">
        <v>19</v>
      </c>
      <c r="D61" s="18">
        <f>D62+D63+D64+D65</f>
        <v>64707.39</v>
      </c>
      <c r="E61" s="18">
        <f>E62+E63+E64+E65</f>
        <v>66549.910682999878</v>
      </c>
      <c r="F61" s="25"/>
      <c r="G61" s="11"/>
    </row>
    <row r="62" spans="1:7" ht="31.5" customHeight="1" x14ac:dyDescent="0.25">
      <c r="A62" s="22"/>
      <c r="B62" s="20" t="s">
        <v>28</v>
      </c>
      <c r="C62" s="19" t="s">
        <v>19</v>
      </c>
      <c r="D62" s="18">
        <v>8531.107</v>
      </c>
      <c r="E62" s="18">
        <v>8673.9377000000004</v>
      </c>
      <c r="F62" s="25"/>
      <c r="G62" s="11"/>
    </row>
    <row r="63" spans="1:7" ht="31.5" customHeight="1" x14ac:dyDescent="0.25">
      <c r="A63" s="22"/>
      <c r="B63" s="20" t="s">
        <v>27</v>
      </c>
      <c r="C63" s="19" t="s">
        <v>19</v>
      </c>
      <c r="D63" s="18">
        <v>3461.3039999999992</v>
      </c>
      <c r="E63" s="18">
        <v>3389.8574999999996</v>
      </c>
      <c r="F63" s="25"/>
      <c r="G63" s="11"/>
    </row>
    <row r="64" spans="1:7" ht="31.5" customHeight="1" x14ac:dyDescent="0.25">
      <c r="A64" s="22"/>
      <c r="B64" s="20" t="s">
        <v>26</v>
      </c>
      <c r="C64" s="19" t="s">
        <v>19</v>
      </c>
      <c r="D64" s="18">
        <v>26377.134999999998</v>
      </c>
      <c r="E64" s="18">
        <v>26569.239565999971</v>
      </c>
      <c r="F64" s="25"/>
      <c r="G64" s="11"/>
    </row>
    <row r="65" spans="1:7" ht="31.5" customHeight="1" x14ac:dyDescent="0.25">
      <c r="A65" s="22"/>
      <c r="B65" s="20" t="s">
        <v>25</v>
      </c>
      <c r="C65" s="19" t="s">
        <v>19</v>
      </c>
      <c r="D65" s="18">
        <v>26337.844000000001</v>
      </c>
      <c r="E65" s="18">
        <v>27916.87591699991</v>
      </c>
      <c r="F65" s="25"/>
      <c r="G65" s="11"/>
    </row>
    <row r="66" spans="1:7" ht="37.5" customHeight="1" x14ac:dyDescent="0.25">
      <c r="A66" s="22">
        <v>4</v>
      </c>
      <c r="B66" s="20" t="s">
        <v>24</v>
      </c>
      <c r="C66" s="19" t="s">
        <v>19</v>
      </c>
      <c r="D66" s="26">
        <f>D67+D68+D69+D70</f>
        <v>92422.407999999996</v>
      </c>
      <c r="E66" s="26">
        <f>E67+E68+E69+E70</f>
        <v>97699.736000000004</v>
      </c>
      <c r="F66" s="25"/>
      <c r="G66" s="11"/>
    </row>
    <row r="67" spans="1:7" ht="37.5" customHeight="1" x14ac:dyDescent="0.25">
      <c r="A67" s="22"/>
      <c r="B67" s="20" t="s">
        <v>23</v>
      </c>
      <c r="C67" s="19" t="s">
        <v>19</v>
      </c>
      <c r="D67" s="18">
        <v>36125.599999999999</v>
      </c>
      <c r="E67" s="18">
        <v>36923.1</v>
      </c>
      <c r="F67" s="25"/>
      <c r="G67" s="11"/>
    </row>
    <row r="68" spans="1:7" ht="37.5" customHeight="1" x14ac:dyDescent="0.25">
      <c r="A68" s="22"/>
      <c r="B68" s="20" t="s">
        <v>22</v>
      </c>
      <c r="C68" s="19" t="s">
        <v>19</v>
      </c>
      <c r="D68" s="18">
        <v>13265</v>
      </c>
      <c r="E68" s="18">
        <v>13450.4</v>
      </c>
      <c r="F68" s="25"/>
      <c r="G68" s="11"/>
    </row>
    <row r="69" spans="1:7" ht="37.5" customHeight="1" x14ac:dyDescent="0.25">
      <c r="A69" s="22"/>
      <c r="B69" s="20" t="s">
        <v>21</v>
      </c>
      <c r="C69" s="19" t="s">
        <v>19</v>
      </c>
      <c r="D69" s="18">
        <v>43031.808000000005</v>
      </c>
      <c r="E69" s="18">
        <v>47326.236000000004</v>
      </c>
      <c r="F69" s="25"/>
      <c r="G69" s="11"/>
    </row>
    <row r="70" spans="1:7" ht="37.5" customHeight="1" x14ac:dyDescent="0.25">
      <c r="A70" s="22"/>
      <c r="B70" s="20" t="s">
        <v>20</v>
      </c>
      <c r="C70" s="19" t="s">
        <v>19</v>
      </c>
      <c r="D70" s="18">
        <v>0</v>
      </c>
      <c r="E70" s="18">
        <v>0</v>
      </c>
      <c r="F70" s="25"/>
      <c r="G70" s="11"/>
    </row>
    <row r="71" spans="1:7" ht="18" customHeight="1" x14ac:dyDescent="0.25">
      <c r="A71" s="22">
        <v>5</v>
      </c>
      <c r="B71" s="20" t="s">
        <v>18</v>
      </c>
      <c r="C71" s="19" t="s">
        <v>13</v>
      </c>
      <c r="D71" s="18">
        <f>SUM((D72:D75))</f>
        <v>44099.44</v>
      </c>
      <c r="E71" s="18">
        <f>SUM((E72:E75))</f>
        <v>45027.403479999928</v>
      </c>
      <c r="F71" s="25"/>
      <c r="G71" s="11"/>
    </row>
    <row r="72" spans="1:7" ht="35.25" customHeight="1" x14ac:dyDescent="0.25">
      <c r="A72" s="22"/>
      <c r="B72" s="20" t="s">
        <v>17</v>
      </c>
      <c r="C72" s="19" t="s">
        <v>13</v>
      </c>
      <c r="D72" s="18">
        <v>6029.1100000000006</v>
      </c>
      <c r="E72" s="18">
        <v>6129.0020000000004</v>
      </c>
      <c r="F72" s="23"/>
      <c r="G72" s="11"/>
    </row>
    <row r="73" spans="1:7" ht="35.25" customHeight="1" x14ac:dyDescent="0.25">
      <c r="A73" s="22"/>
      <c r="B73" s="20" t="s">
        <v>16</v>
      </c>
      <c r="C73" s="19" t="s">
        <v>13</v>
      </c>
      <c r="D73" s="18">
        <v>2784.59</v>
      </c>
      <c r="E73" s="18">
        <v>2730.1539999999995</v>
      </c>
      <c r="F73" s="23"/>
      <c r="G73" s="11"/>
    </row>
    <row r="74" spans="1:7" ht="35.25" customHeight="1" x14ac:dyDescent="0.25">
      <c r="A74" s="22"/>
      <c r="B74" s="20" t="s">
        <v>15</v>
      </c>
      <c r="C74" s="19" t="s">
        <v>13</v>
      </c>
      <c r="D74" s="18">
        <v>22033.5</v>
      </c>
      <c r="E74" s="18">
        <v>22140.246819999978</v>
      </c>
      <c r="F74" s="23"/>
      <c r="G74" s="11"/>
    </row>
    <row r="75" spans="1:7" ht="35.25" customHeight="1" x14ac:dyDescent="0.25">
      <c r="A75" s="22"/>
      <c r="B75" s="20" t="s">
        <v>14</v>
      </c>
      <c r="C75" s="19" t="s">
        <v>13</v>
      </c>
      <c r="D75" s="18">
        <v>13252.240000000002</v>
      </c>
      <c r="E75" s="18">
        <v>14028.000659999952</v>
      </c>
      <c r="F75" s="23"/>
      <c r="G75" s="11"/>
    </row>
    <row r="76" spans="1:7" ht="23.25" customHeight="1" x14ac:dyDescent="0.25">
      <c r="A76" s="22">
        <v>6</v>
      </c>
      <c r="B76" s="20" t="s">
        <v>12</v>
      </c>
      <c r="C76" s="19" t="s">
        <v>4</v>
      </c>
      <c r="D76" s="24">
        <v>9.7506907117187874E-3</v>
      </c>
      <c r="E76" s="24">
        <f>447.85886/E71</f>
        <v>9.9463621125505924E-3</v>
      </c>
      <c r="F76" s="23"/>
      <c r="G76" s="11"/>
    </row>
    <row r="77" spans="1:7" ht="39" customHeight="1" x14ac:dyDescent="0.25">
      <c r="A77" s="22">
        <f>A76+1</f>
        <v>7</v>
      </c>
      <c r="B77" s="20" t="s">
        <v>11</v>
      </c>
      <c r="C77" s="19" t="s">
        <v>10</v>
      </c>
      <c r="D77" s="18">
        <v>101687.679109078</v>
      </c>
      <c r="E77" s="18">
        <v>54248.175940000001</v>
      </c>
      <c r="F77" s="124" t="s">
        <v>9</v>
      </c>
      <c r="G77" s="11">
        <f>E77/D77-1</f>
        <v>-0.46652164337619262</v>
      </c>
    </row>
    <row r="78" spans="1:7" ht="39" customHeight="1" thickBot="1" x14ac:dyDescent="0.3">
      <c r="A78" s="21" t="s">
        <v>8</v>
      </c>
      <c r="B78" s="20" t="s">
        <v>7</v>
      </c>
      <c r="C78" s="19" t="s">
        <v>6</v>
      </c>
      <c r="D78" s="18">
        <v>101687.679109078</v>
      </c>
      <c r="E78" s="18">
        <v>54248.175940000001</v>
      </c>
      <c r="F78" s="125"/>
      <c r="G78" s="11">
        <f>E78/D78-1</f>
        <v>-0.46652164337619262</v>
      </c>
    </row>
    <row r="79" spans="1:7" ht="48" thickBot="1" x14ac:dyDescent="0.3">
      <c r="A79" s="17">
        <v>8</v>
      </c>
      <c r="B79" s="16" t="s">
        <v>5</v>
      </c>
      <c r="C79" s="15" t="s">
        <v>4</v>
      </c>
      <c r="D79" s="14">
        <v>6.69</v>
      </c>
      <c r="E79" s="13" t="s">
        <v>3</v>
      </c>
      <c r="F79" s="12" t="s">
        <v>2</v>
      </c>
      <c r="G79" s="11" t="e">
        <f>E79/D79-1</f>
        <v>#VALUE!</v>
      </c>
    </row>
    <row r="80" spans="1:7" ht="19.5" hidden="1" x14ac:dyDescent="0.25">
      <c r="A80" s="10"/>
      <c r="B80" s="8"/>
      <c r="C80" s="9"/>
      <c r="D80" s="8"/>
      <c r="E80" s="8"/>
      <c r="G80" s="7"/>
    </row>
    <row r="81" spans="2:7" ht="47.25" customHeight="1" x14ac:dyDescent="0.25">
      <c r="B81" s="126" t="s">
        <v>1</v>
      </c>
      <c r="C81" s="126"/>
      <c r="D81" s="126"/>
      <c r="E81" s="126"/>
      <c r="F81" s="126"/>
    </row>
    <row r="82" spans="2:7" ht="45" customHeight="1" x14ac:dyDescent="0.25">
      <c r="B82" s="126" t="s">
        <v>0</v>
      </c>
      <c r="C82" s="126"/>
      <c r="D82" s="126"/>
      <c r="E82" s="126"/>
      <c r="F82" s="126"/>
    </row>
    <row r="86" spans="2:7" x14ac:dyDescent="0.25">
      <c r="D86" s="6"/>
      <c r="E86" s="6"/>
    </row>
    <row r="93" spans="2:7" s="5" customFormat="1" x14ac:dyDescent="0.25">
      <c r="B93" s="4"/>
      <c r="C93" s="1"/>
      <c r="D93" s="4"/>
      <c r="E93" s="4"/>
      <c r="F93" s="3"/>
      <c r="G93" s="2"/>
    </row>
  </sheetData>
  <mergeCells count="12">
    <mergeCell ref="G16:G18"/>
    <mergeCell ref="F77:F78"/>
    <mergeCell ref="B81:F81"/>
    <mergeCell ref="B82:F82"/>
    <mergeCell ref="A6:F6"/>
    <mergeCell ref="A16:A18"/>
    <mergeCell ref="B16:B18"/>
    <mergeCell ref="C16:C18"/>
    <mergeCell ref="D16:E16"/>
    <mergeCell ref="D17:D18"/>
    <mergeCell ref="E17:E18"/>
    <mergeCell ref="F16:F18"/>
  </mergeCells>
  <pageMargins left="0" right="0" top="0" bottom="0" header="0.15748031496062992" footer="0.15748031496062992"/>
  <pageSetup paperSize="8" scale="69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F50"/>
  <sheetViews>
    <sheetView view="pageBreakPreview" zoomScale="80" zoomScaleNormal="60" zoomScaleSheetLayoutView="80" workbookViewId="0">
      <pane xSplit="3" ySplit="6" topLeftCell="D40" activePane="bottomRight" state="frozen"/>
      <selection activeCell="AT46" sqref="AT46"/>
      <selection pane="topRight" activeCell="AT46" sqref="AT46"/>
      <selection pane="bottomLeft" activeCell="AT46" sqref="AT46"/>
      <selection pane="bottomRight" activeCell="F22" sqref="F22:F23"/>
    </sheetView>
  </sheetViews>
  <sheetFormatPr defaultRowHeight="15" x14ac:dyDescent="0.25"/>
  <cols>
    <col min="1" max="1" width="13.75" style="78" customWidth="1"/>
    <col min="2" max="2" width="55.25" style="78" customWidth="1"/>
    <col min="3" max="3" width="13.75" style="79" customWidth="1"/>
    <col min="4" max="5" width="20.75" style="77" customWidth="1"/>
    <col min="6" max="6" width="63" style="77" customWidth="1"/>
    <col min="7" max="207" width="9.125" style="77"/>
    <col min="208" max="208" width="11.875" style="77" customWidth="1"/>
    <col min="209" max="209" width="45.125" style="77" customWidth="1"/>
    <col min="210" max="210" width="13.75" style="77" customWidth="1"/>
    <col min="211" max="211" width="19.25" style="77" customWidth="1"/>
    <col min="212" max="212" width="18.875" style="77" customWidth="1"/>
    <col min="213" max="213" width="18.75" style="77" customWidth="1"/>
    <col min="214" max="214" width="15.125" style="77" customWidth="1"/>
    <col min="215" max="215" width="17" style="77" customWidth="1"/>
    <col min="216" max="216" width="19.75" style="77" customWidth="1"/>
    <col min="217" max="217" width="16.25" style="77" customWidth="1"/>
    <col min="218" max="218" width="4.125" style="77" customWidth="1"/>
    <col min="219" max="221" width="0" style="77" hidden="1" customWidth="1"/>
    <col min="222" max="463" width="9.125" style="77"/>
    <col min="464" max="464" width="11.875" style="77" customWidth="1"/>
    <col min="465" max="465" width="45.125" style="77" customWidth="1"/>
    <col min="466" max="466" width="13.75" style="77" customWidth="1"/>
    <col min="467" max="467" width="19.25" style="77" customWidth="1"/>
    <col min="468" max="468" width="18.875" style="77" customWidth="1"/>
    <col min="469" max="469" width="18.75" style="77" customWidth="1"/>
    <col min="470" max="470" width="15.125" style="77" customWidth="1"/>
    <col min="471" max="471" width="17" style="77" customWidth="1"/>
    <col min="472" max="472" width="19.75" style="77" customWidth="1"/>
    <col min="473" max="473" width="16.25" style="77" customWidth="1"/>
    <col min="474" max="474" width="4.125" style="77" customWidth="1"/>
    <col min="475" max="477" width="0" style="77" hidden="1" customWidth="1"/>
    <col min="478" max="719" width="9.125" style="77"/>
    <col min="720" max="720" width="11.875" style="77" customWidth="1"/>
    <col min="721" max="721" width="45.125" style="77" customWidth="1"/>
    <col min="722" max="722" width="13.75" style="77" customWidth="1"/>
    <col min="723" max="723" width="19.25" style="77" customWidth="1"/>
    <col min="724" max="724" width="18.875" style="77" customWidth="1"/>
    <col min="725" max="725" width="18.75" style="77" customWidth="1"/>
    <col min="726" max="726" width="15.125" style="77" customWidth="1"/>
    <col min="727" max="727" width="17" style="77" customWidth="1"/>
    <col min="728" max="728" width="19.75" style="77" customWidth="1"/>
    <col min="729" max="729" width="16.25" style="77" customWidth="1"/>
    <col min="730" max="730" width="4.125" style="77" customWidth="1"/>
    <col min="731" max="733" width="0" style="77" hidden="1" customWidth="1"/>
    <col min="734" max="975" width="9.125" style="77"/>
    <col min="976" max="976" width="11.875" style="77" customWidth="1"/>
    <col min="977" max="977" width="45.125" style="77" customWidth="1"/>
    <col min="978" max="978" width="13.75" style="77" customWidth="1"/>
    <col min="979" max="979" width="19.25" style="77" customWidth="1"/>
    <col min="980" max="980" width="18.875" style="77" customWidth="1"/>
    <col min="981" max="981" width="18.75" style="77" customWidth="1"/>
    <col min="982" max="982" width="15.125" style="77" customWidth="1"/>
    <col min="983" max="983" width="17" style="77" customWidth="1"/>
    <col min="984" max="984" width="19.75" style="77" customWidth="1"/>
    <col min="985" max="985" width="16.25" style="77" customWidth="1"/>
    <col min="986" max="986" width="4.125" style="77" customWidth="1"/>
    <col min="987" max="989" width="0" style="77" hidden="1" customWidth="1"/>
    <col min="990" max="1231" width="9.125" style="77"/>
    <col min="1232" max="1232" width="11.875" style="77" customWidth="1"/>
    <col min="1233" max="1233" width="45.125" style="77" customWidth="1"/>
    <col min="1234" max="1234" width="13.75" style="77" customWidth="1"/>
    <col min="1235" max="1235" width="19.25" style="77" customWidth="1"/>
    <col min="1236" max="1236" width="18.875" style="77" customWidth="1"/>
    <col min="1237" max="1237" width="18.75" style="77" customWidth="1"/>
    <col min="1238" max="1238" width="15.125" style="77" customWidth="1"/>
    <col min="1239" max="1239" width="17" style="77" customWidth="1"/>
    <col min="1240" max="1240" width="19.75" style="77" customWidth="1"/>
    <col min="1241" max="1241" width="16.25" style="77" customWidth="1"/>
    <col min="1242" max="1242" width="4.125" style="77" customWidth="1"/>
    <col min="1243" max="1245" width="0" style="77" hidden="1" customWidth="1"/>
    <col min="1246" max="1487" width="9.125" style="77"/>
    <col min="1488" max="1488" width="11.875" style="77" customWidth="1"/>
    <col min="1489" max="1489" width="45.125" style="77" customWidth="1"/>
    <col min="1490" max="1490" width="13.75" style="77" customWidth="1"/>
    <col min="1491" max="1491" width="19.25" style="77" customWidth="1"/>
    <col min="1492" max="1492" width="18.875" style="77" customWidth="1"/>
    <col min="1493" max="1493" width="18.75" style="77" customWidth="1"/>
    <col min="1494" max="1494" width="15.125" style="77" customWidth="1"/>
    <col min="1495" max="1495" width="17" style="77" customWidth="1"/>
    <col min="1496" max="1496" width="19.75" style="77" customWidth="1"/>
    <col min="1497" max="1497" width="16.25" style="77" customWidth="1"/>
    <col min="1498" max="1498" width="4.125" style="77" customWidth="1"/>
    <col min="1499" max="1501" width="0" style="77" hidden="1" customWidth="1"/>
    <col min="1502" max="1743" width="9.125" style="77"/>
    <col min="1744" max="1744" width="11.875" style="77" customWidth="1"/>
    <col min="1745" max="1745" width="45.125" style="77" customWidth="1"/>
    <col min="1746" max="1746" width="13.75" style="77" customWidth="1"/>
    <col min="1747" max="1747" width="19.25" style="77" customWidth="1"/>
    <col min="1748" max="1748" width="18.875" style="77" customWidth="1"/>
    <col min="1749" max="1749" width="18.75" style="77" customWidth="1"/>
    <col min="1750" max="1750" width="15.125" style="77" customWidth="1"/>
    <col min="1751" max="1751" width="17" style="77" customWidth="1"/>
    <col min="1752" max="1752" width="19.75" style="77" customWidth="1"/>
    <col min="1753" max="1753" width="16.25" style="77" customWidth="1"/>
    <col min="1754" max="1754" width="4.125" style="77" customWidth="1"/>
    <col min="1755" max="1757" width="0" style="77" hidden="1" customWidth="1"/>
    <col min="1758" max="1999" width="9.125" style="77"/>
    <col min="2000" max="2000" width="11.875" style="77" customWidth="1"/>
    <col min="2001" max="2001" width="45.125" style="77" customWidth="1"/>
    <col min="2002" max="2002" width="13.75" style="77" customWidth="1"/>
    <col min="2003" max="2003" width="19.25" style="77" customWidth="1"/>
    <col min="2004" max="2004" width="18.875" style="77" customWidth="1"/>
    <col min="2005" max="2005" width="18.75" style="77" customWidth="1"/>
    <col min="2006" max="2006" width="15.125" style="77" customWidth="1"/>
    <col min="2007" max="2007" width="17" style="77" customWidth="1"/>
    <col min="2008" max="2008" width="19.75" style="77" customWidth="1"/>
    <col min="2009" max="2009" width="16.25" style="77" customWidth="1"/>
    <col min="2010" max="2010" width="4.125" style="77" customWidth="1"/>
    <col min="2011" max="2013" width="0" style="77" hidden="1" customWidth="1"/>
    <col min="2014" max="2255" width="9.125" style="77"/>
    <col min="2256" max="2256" width="11.875" style="77" customWidth="1"/>
    <col min="2257" max="2257" width="45.125" style="77" customWidth="1"/>
    <col min="2258" max="2258" width="13.75" style="77" customWidth="1"/>
    <col min="2259" max="2259" width="19.25" style="77" customWidth="1"/>
    <col min="2260" max="2260" width="18.875" style="77" customWidth="1"/>
    <col min="2261" max="2261" width="18.75" style="77" customWidth="1"/>
    <col min="2262" max="2262" width="15.125" style="77" customWidth="1"/>
    <col min="2263" max="2263" width="17" style="77" customWidth="1"/>
    <col min="2264" max="2264" width="19.75" style="77" customWidth="1"/>
    <col min="2265" max="2265" width="16.25" style="77" customWidth="1"/>
    <col min="2266" max="2266" width="4.125" style="77" customWidth="1"/>
    <col min="2267" max="2269" width="0" style="77" hidden="1" customWidth="1"/>
    <col min="2270" max="2511" width="9.125" style="77"/>
    <col min="2512" max="2512" width="11.875" style="77" customWidth="1"/>
    <col min="2513" max="2513" width="45.125" style="77" customWidth="1"/>
    <col min="2514" max="2514" width="13.75" style="77" customWidth="1"/>
    <col min="2515" max="2515" width="19.25" style="77" customWidth="1"/>
    <col min="2516" max="2516" width="18.875" style="77" customWidth="1"/>
    <col min="2517" max="2517" width="18.75" style="77" customWidth="1"/>
    <col min="2518" max="2518" width="15.125" style="77" customWidth="1"/>
    <col min="2519" max="2519" width="17" style="77" customWidth="1"/>
    <col min="2520" max="2520" width="19.75" style="77" customWidth="1"/>
    <col min="2521" max="2521" width="16.25" style="77" customWidth="1"/>
    <col min="2522" max="2522" width="4.125" style="77" customWidth="1"/>
    <col min="2523" max="2525" width="0" style="77" hidden="1" customWidth="1"/>
    <col min="2526" max="2767" width="9.125" style="77"/>
    <col min="2768" max="2768" width="11.875" style="77" customWidth="1"/>
    <col min="2769" max="2769" width="45.125" style="77" customWidth="1"/>
    <col min="2770" max="2770" width="13.75" style="77" customWidth="1"/>
    <col min="2771" max="2771" width="19.25" style="77" customWidth="1"/>
    <col min="2772" max="2772" width="18.875" style="77" customWidth="1"/>
    <col min="2773" max="2773" width="18.75" style="77" customWidth="1"/>
    <col min="2774" max="2774" width="15.125" style="77" customWidth="1"/>
    <col min="2775" max="2775" width="17" style="77" customWidth="1"/>
    <col min="2776" max="2776" width="19.75" style="77" customWidth="1"/>
    <col min="2777" max="2777" width="16.25" style="77" customWidth="1"/>
    <col min="2778" max="2778" width="4.125" style="77" customWidth="1"/>
    <col min="2779" max="2781" width="0" style="77" hidden="1" customWidth="1"/>
    <col min="2782" max="3023" width="9.125" style="77"/>
    <col min="3024" max="3024" width="11.875" style="77" customWidth="1"/>
    <col min="3025" max="3025" width="45.125" style="77" customWidth="1"/>
    <col min="3026" max="3026" width="13.75" style="77" customWidth="1"/>
    <col min="3027" max="3027" width="19.25" style="77" customWidth="1"/>
    <col min="3028" max="3028" width="18.875" style="77" customWidth="1"/>
    <col min="3029" max="3029" width="18.75" style="77" customWidth="1"/>
    <col min="3030" max="3030" width="15.125" style="77" customWidth="1"/>
    <col min="3031" max="3031" width="17" style="77" customWidth="1"/>
    <col min="3032" max="3032" width="19.75" style="77" customWidth="1"/>
    <col min="3033" max="3033" width="16.25" style="77" customWidth="1"/>
    <col min="3034" max="3034" width="4.125" style="77" customWidth="1"/>
    <col min="3035" max="3037" width="0" style="77" hidden="1" customWidth="1"/>
    <col min="3038" max="3279" width="9.125" style="77"/>
    <col min="3280" max="3280" width="11.875" style="77" customWidth="1"/>
    <col min="3281" max="3281" width="45.125" style="77" customWidth="1"/>
    <col min="3282" max="3282" width="13.75" style="77" customWidth="1"/>
    <col min="3283" max="3283" width="19.25" style="77" customWidth="1"/>
    <col min="3284" max="3284" width="18.875" style="77" customWidth="1"/>
    <col min="3285" max="3285" width="18.75" style="77" customWidth="1"/>
    <col min="3286" max="3286" width="15.125" style="77" customWidth="1"/>
    <col min="3287" max="3287" width="17" style="77" customWidth="1"/>
    <col min="3288" max="3288" width="19.75" style="77" customWidth="1"/>
    <col min="3289" max="3289" width="16.25" style="77" customWidth="1"/>
    <col min="3290" max="3290" width="4.125" style="77" customWidth="1"/>
    <col min="3291" max="3293" width="0" style="77" hidden="1" customWidth="1"/>
    <col min="3294" max="3535" width="9.125" style="77"/>
    <col min="3536" max="3536" width="11.875" style="77" customWidth="1"/>
    <col min="3537" max="3537" width="45.125" style="77" customWidth="1"/>
    <col min="3538" max="3538" width="13.75" style="77" customWidth="1"/>
    <col min="3539" max="3539" width="19.25" style="77" customWidth="1"/>
    <col min="3540" max="3540" width="18.875" style="77" customWidth="1"/>
    <col min="3541" max="3541" width="18.75" style="77" customWidth="1"/>
    <col min="3542" max="3542" width="15.125" style="77" customWidth="1"/>
    <col min="3543" max="3543" width="17" style="77" customWidth="1"/>
    <col min="3544" max="3544" width="19.75" style="77" customWidth="1"/>
    <col min="3545" max="3545" width="16.25" style="77" customWidth="1"/>
    <col min="3546" max="3546" width="4.125" style="77" customWidth="1"/>
    <col min="3547" max="3549" width="0" style="77" hidden="1" customWidth="1"/>
    <col min="3550" max="3791" width="9.125" style="77"/>
    <col min="3792" max="3792" width="11.875" style="77" customWidth="1"/>
    <col min="3793" max="3793" width="45.125" style="77" customWidth="1"/>
    <col min="3794" max="3794" width="13.75" style="77" customWidth="1"/>
    <col min="3795" max="3795" width="19.25" style="77" customWidth="1"/>
    <col min="3796" max="3796" width="18.875" style="77" customWidth="1"/>
    <col min="3797" max="3797" width="18.75" style="77" customWidth="1"/>
    <col min="3798" max="3798" width="15.125" style="77" customWidth="1"/>
    <col min="3799" max="3799" width="17" style="77" customWidth="1"/>
    <col min="3800" max="3800" width="19.75" style="77" customWidth="1"/>
    <col min="3801" max="3801" width="16.25" style="77" customWidth="1"/>
    <col min="3802" max="3802" width="4.125" style="77" customWidth="1"/>
    <col min="3803" max="3805" width="0" style="77" hidden="1" customWidth="1"/>
    <col min="3806" max="4047" width="9.125" style="77"/>
    <col min="4048" max="4048" width="11.875" style="77" customWidth="1"/>
    <col min="4049" max="4049" width="45.125" style="77" customWidth="1"/>
    <col min="4050" max="4050" width="13.75" style="77" customWidth="1"/>
    <col min="4051" max="4051" width="19.25" style="77" customWidth="1"/>
    <col min="4052" max="4052" width="18.875" style="77" customWidth="1"/>
    <col min="4053" max="4053" width="18.75" style="77" customWidth="1"/>
    <col min="4054" max="4054" width="15.125" style="77" customWidth="1"/>
    <col min="4055" max="4055" width="17" style="77" customWidth="1"/>
    <col min="4056" max="4056" width="19.75" style="77" customWidth="1"/>
    <col min="4057" max="4057" width="16.25" style="77" customWidth="1"/>
    <col min="4058" max="4058" width="4.125" style="77" customWidth="1"/>
    <col min="4059" max="4061" width="0" style="77" hidden="1" customWidth="1"/>
    <col min="4062" max="4303" width="9.125" style="77"/>
    <col min="4304" max="4304" width="11.875" style="77" customWidth="1"/>
    <col min="4305" max="4305" width="45.125" style="77" customWidth="1"/>
    <col min="4306" max="4306" width="13.75" style="77" customWidth="1"/>
    <col min="4307" max="4307" width="19.25" style="77" customWidth="1"/>
    <col min="4308" max="4308" width="18.875" style="77" customWidth="1"/>
    <col min="4309" max="4309" width="18.75" style="77" customWidth="1"/>
    <col min="4310" max="4310" width="15.125" style="77" customWidth="1"/>
    <col min="4311" max="4311" width="17" style="77" customWidth="1"/>
    <col min="4312" max="4312" width="19.75" style="77" customWidth="1"/>
    <col min="4313" max="4313" width="16.25" style="77" customWidth="1"/>
    <col min="4314" max="4314" width="4.125" style="77" customWidth="1"/>
    <col min="4315" max="4317" width="0" style="77" hidden="1" customWidth="1"/>
    <col min="4318" max="4559" width="9.125" style="77"/>
    <col min="4560" max="4560" width="11.875" style="77" customWidth="1"/>
    <col min="4561" max="4561" width="45.125" style="77" customWidth="1"/>
    <col min="4562" max="4562" width="13.75" style="77" customWidth="1"/>
    <col min="4563" max="4563" width="19.25" style="77" customWidth="1"/>
    <col min="4564" max="4564" width="18.875" style="77" customWidth="1"/>
    <col min="4565" max="4565" width="18.75" style="77" customWidth="1"/>
    <col min="4566" max="4566" width="15.125" style="77" customWidth="1"/>
    <col min="4567" max="4567" width="17" style="77" customWidth="1"/>
    <col min="4568" max="4568" width="19.75" style="77" customWidth="1"/>
    <col min="4569" max="4569" width="16.25" style="77" customWidth="1"/>
    <col min="4570" max="4570" width="4.125" style="77" customWidth="1"/>
    <col min="4571" max="4573" width="0" style="77" hidden="1" customWidth="1"/>
    <col min="4574" max="4815" width="9.125" style="77"/>
    <col min="4816" max="4816" width="11.875" style="77" customWidth="1"/>
    <col min="4817" max="4817" width="45.125" style="77" customWidth="1"/>
    <col min="4818" max="4818" width="13.75" style="77" customWidth="1"/>
    <col min="4819" max="4819" width="19.25" style="77" customWidth="1"/>
    <col min="4820" max="4820" width="18.875" style="77" customWidth="1"/>
    <col min="4821" max="4821" width="18.75" style="77" customWidth="1"/>
    <col min="4822" max="4822" width="15.125" style="77" customWidth="1"/>
    <col min="4823" max="4823" width="17" style="77" customWidth="1"/>
    <col min="4824" max="4824" width="19.75" style="77" customWidth="1"/>
    <col min="4825" max="4825" width="16.25" style="77" customWidth="1"/>
    <col min="4826" max="4826" width="4.125" style="77" customWidth="1"/>
    <col min="4827" max="4829" width="0" style="77" hidden="1" customWidth="1"/>
    <col min="4830" max="5071" width="9.125" style="77"/>
    <col min="5072" max="5072" width="11.875" style="77" customWidth="1"/>
    <col min="5073" max="5073" width="45.125" style="77" customWidth="1"/>
    <col min="5074" max="5074" width="13.75" style="77" customWidth="1"/>
    <col min="5075" max="5075" width="19.25" style="77" customWidth="1"/>
    <col min="5076" max="5076" width="18.875" style="77" customWidth="1"/>
    <col min="5077" max="5077" width="18.75" style="77" customWidth="1"/>
    <col min="5078" max="5078" width="15.125" style="77" customWidth="1"/>
    <col min="5079" max="5079" width="17" style="77" customWidth="1"/>
    <col min="5080" max="5080" width="19.75" style="77" customWidth="1"/>
    <col min="5081" max="5081" width="16.25" style="77" customWidth="1"/>
    <col min="5082" max="5082" width="4.125" style="77" customWidth="1"/>
    <col min="5083" max="5085" width="0" style="77" hidden="1" customWidth="1"/>
    <col min="5086" max="5327" width="9.125" style="77"/>
    <col min="5328" max="5328" width="11.875" style="77" customWidth="1"/>
    <col min="5329" max="5329" width="45.125" style="77" customWidth="1"/>
    <col min="5330" max="5330" width="13.75" style="77" customWidth="1"/>
    <col min="5331" max="5331" width="19.25" style="77" customWidth="1"/>
    <col min="5332" max="5332" width="18.875" style="77" customWidth="1"/>
    <col min="5333" max="5333" width="18.75" style="77" customWidth="1"/>
    <col min="5334" max="5334" width="15.125" style="77" customWidth="1"/>
    <col min="5335" max="5335" width="17" style="77" customWidth="1"/>
    <col min="5336" max="5336" width="19.75" style="77" customWidth="1"/>
    <col min="5337" max="5337" width="16.25" style="77" customWidth="1"/>
    <col min="5338" max="5338" width="4.125" style="77" customWidth="1"/>
    <col min="5339" max="5341" width="0" style="77" hidden="1" customWidth="1"/>
    <col min="5342" max="5583" width="9.125" style="77"/>
    <col min="5584" max="5584" width="11.875" style="77" customWidth="1"/>
    <col min="5585" max="5585" width="45.125" style="77" customWidth="1"/>
    <col min="5586" max="5586" width="13.75" style="77" customWidth="1"/>
    <col min="5587" max="5587" width="19.25" style="77" customWidth="1"/>
    <col min="5588" max="5588" width="18.875" style="77" customWidth="1"/>
    <col min="5589" max="5589" width="18.75" style="77" customWidth="1"/>
    <col min="5590" max="5590" width="15.125" style="77" customWidth="1"/>
    <col min="5591" max="5591" width="17" style="77" customWidth="1"/>
    <col min="5592" max="5592" width="19.75" style="77" customWidth="1"/>
    <col min="5593" max="5593" width="16.25" style="77" customWidth="1"/>
    <col min="5594" max="5594" width="4.125" style="77" customWidth="1"/>
    <col min="5595" max="5597" width="0" style="77" hidden="1" customWidth="1"/>
    <col min="5598" max="5839" width="9.125" style="77"/>
    <col min="5840" max="5840" width="11.875" style="77" customWidth="1"/>
    <col min="5841" max="5841" width="45.125" style="77" customWidth="1"/>
    <col min="5842" max="5842" width="13.75" style="77" customWidth="1"/>
    <col min="5843" max="5843" width="19.25" style="77" customWidth="1"/>
    <col min="5844" max="5844" width="18.875" style="77" customWidth="1"/>
    <col min="5845" max="5845" width="18.75" style="77" customWidth="1"/>
    <col min="5846" max="5846" width="15.125" style="77" customWidth="1"/>
    <col min="5847" max="5847" width="17" style="77" customWidth="1"/>
    <col min="5848" max="5848" width="19.75" style="77" customWidth="1"/>
    <col min="5849" max="5849" width="16.25" style="77" customWidth="1"/>
    <col min="5850" max="5850" width="4.125" style="77" customWidth="1"/>
    <col min="5851" max="5853" width="0" style="77" hidden="1" customWidth="1"/>
    <col min="5854" max="6095" width="9.125" style="77"/>
    <col min="6096" max="6096" width="11.875" style="77" customWidth="1"/>
    <col min="6097" max="6097" width="45.125" style="77" customWidth="1"/>
    <col min="6098" max="6098" width="13.75" style="77" customWidth="1"/>
    <col min="6099" max="6099" width="19.25" style="77" customWidth="1"/>
    <col min="6100" max="6100" width="18.875" style="77" customWidth="1"/>
    <col min="6101" max="6101" width="18.75" style="77" customWidth="1"/>
    <col min="6102" max="6102" width="15.125" style="77" customWidth="1"/>
    <col min="6103" max="6103" width="17" style="77" customWidth="1"/>
    <col min="6104" max="6104" width="19.75" style="77" customWidth="1"/>
    <col min="6105" max="6105" width="16.25" style="77" customWidth="1"/>
    <col min="6106" max="6106" width="4.125" style="77" customWidth="1"/>
    <col min="6107" max="6109" width="0" style="77" hidden="1" customWidth="1"/>
    <col min="6110" max="6351" width="9.125" style="77"/>
    <col min="6352" max="6352" width="11.875" style="77" customWidth="1"/>
    <col min="6353" max="6353" width="45.125" style="77" customWidth="1"/>
    <col min="6354" max="6354" width="13.75" style="77" customWidth="1"/>
    <col min="6355" max="6355" width="19.25" style="77" customWidth="1"/>
    <col min="6356" max="6356" width="18.875" style="77" customWidth="1"/>
    <col min="6357" max="6357" width="18.75" style="77" customWidth="1"/>
    <col min="6358" max="6358" width="15.125" style="77" customWidth="1"/>
    <col min="6359" max="6359" width="17" style="77" customWidth="1"/>
    <col min="6360" max="6360" width="19.75" style="77" customWidth="1"/>
    <col min="6361" max="6361" width="16.25" style="77" customWidth="1"/>
    <col min="6362" max="6362" width="4.125" style="77" customWidth="1"/>
    <col min="6363" max="6365" width="0" style="77" hidden="1" customWidth="1"/>
    <col min="6366" max="6607" width="9.125" style="77"/>
    <col min="6608" max="6608" width="11.875" style="77" customWidth="1"/>
    <col min="6609" max="6609" width="45.125" style="77" customWidth="1"/>
    <col min="6610" max="6610" width="13.75" style="77" customWidth="1"/>
    <col min="6611" max="6611" width="19.25" style="77" customWidth="1"/>
    <col min="6612" max="6612" width="18.875" style="77" customWidth="1"/>
    <col min="6613" max="6613" width="18.75" style="77" customWidth="1"/>
    <col min="6614" max="6614" width="15.125" style="77" customWidth="1"/>
    <col min="6615" max="6615" width="17" style="77" customWidth="1"/>
    <col min="6616" max="6616" width="19.75" style="77" customWidth="1"/>
    <col min="6617" max="6617" width="16.25" style="77" customWidth="1"/>
    <col min="6618" max="6618" width="4.125" style="77" customWidth="1"/>
    <col min="6619" max="6621" width="0" style="77" hidden="1" customWidth="1"/>
    <col min="6622" max="6863" width="9.125" style="77"/>
    <col min="6864" max="6864" width="11.875" style="77" customWidth="1"/>
    <col min="6865" max="6865" width="45.125" style="77" customWidth="1"/>
    <col min="6866" max="6866" width="13.75" style="77" customWidth="1"/>
    <col min="6867" max="6867" width="19.25" style="77" customWidth="1"/>
    <col min="6868" max="6868" width="18.875" style="77" customWidth="1"/>
    <col min="6869" max="6869" width="18.75" style="77" customWidth="1"/>
    <col min="6870" max="6870" width="15.125" style="77" customWidth="1"/>
    <col min="6871" max="6871" width="17" style="77" customWidth="1"/>
    <col min="6872" max="6872" width="19.75" style="77" customWidth="1"/>
    <col min="6873" max="6873" width="16.25" style="77" customWidth="1"/>
    <col min="6874" max="6874" width="4.125" style="77" customWidth="1"/>
    <col min="6875" max="6877" width="0" style="77" hidden="1" customWidth="1"/>
    <col min="6878" max="7119" width="9.125" style="77"/>
    <col min="7120" max="7120" width="11.875" style="77" customWidth="1"/>
    <col min="7121" max="7121" width="45.125" style="77" customWidth="1"/>
    <col min="7122" max="7122" width="13.75" style="77" customWidth="1"/>
    <col min="7123" max="7123" width="19.25" style="77" customWidth="1"/>
    <col min="7124" max="7124" width="18.875" style="77" customWidth="1"/>
    <col min="7125" max="7125" width="18.75" style="77" customWidth="1"/>
    <col min="7126" max="7126" width="15.125" style="77" customWidth="1"/>
    <col min="7127" max="7127" width="17" style="77" customWidth="1"/>
    <col min="7128" max="7128" width="19.75" style="77" customWidth="1"/>
    <col min="7129" max="7129" width="16.25" style="77" customWidth="1"/>
    <col min="7130" max="7130" width="4.125" style="77" customWidth="1"/>
    <col min="7131" max="7133" width="0" style="77" hidden="1" customWidth="1"/>
    <col min="7134" max="7375" width="9.125" style="77"/>
    <col min="7376" max="7376" width="11.875" style="77" customWidth="1"/>
    <col min="7377" max="7377" width="45.125" style="77" customWidth="1"/>
    <col min="7378" max="7378" width="13.75" style="77" customWidth="1"/>
    <col min="7379" max="7379" width="19.25" style="77" customWidth="1"/>
    <col min="7380" max="7380" width="18.875" style="77" customWidth="1"/>
    <col min="7381" max="7381" width="18.75" style="77" customWidth="1"/>
    <col min="7382" max="7382" width="15.125" style="77" customWidth="1"/>
    <col min="7383" max="7383" width="17" style="77" customWidth="1"/>
    <col min="7384" max="7384" width="19.75" style="77" customWidth="1"/>
    <col min="7385" max="7385" width="16.25" style="77" customWidth="1"/>
    <col min="7386" max="7386" width="4.125" style="77" customWidth="1"/>
    <col min="7387" max="7389" width="0" style="77" hidden="1" customWidth="1"/>
    <col min="7390" max="7631" width="9.125" style="77"/>
    <col min="7632" max="7632" width="11.875" style="77" customWidth="1"/>
    <col min="7633" max="7633" width="45.125" style="77" customWidth="1"/>
    <col min="7634" max="7634" width="13.75" style="77" customWidth="1"/>
    <col min="7635" max="7635" width="19.25" style="77" customWidth="1"/>
    <col min="7636" max="7636" width="18.875" style="77" customWidth="1"/>
    <col min="7637" max="7637" width="18.75" style="77" customWidth="1"/>
    <col min="7638" max="7638" width="15.125" style="77" customWidth="1"/>
    <col min="7639" max="7639" width="17" style="77" customWidth="1"/>
    <col min="7640" max="7640" width="19.75" style="77" customWidth="1"/>
    <col min="7641" max="7641" width="16.25" style="77" customWidth="1"/>
    <col min="7642" max="7642" width="4.125" style="77" customWidth="1"/>
    <col min="7643" max="7645" width="0" style="77" hidden="1" customWidth="1"/>
    <col min="7646" max="7887" width="9.125" style="77"/>
    <col min="7888" max="7888" width="11.875" style="77" customWidth="1"/>
    <col min="7889" max="7889" width="45.125" style="77" customWidth="1"/>
    <col min="7890" max="7890" width="13.75" style="77" customWidth="1"/>
    <col min="7891" max="7891" width="19.25" style="77" customWidth="1"/>
    <col min="7892" max="7892" width="18.875" style="77" customWidth="1"/>
    <col min="7893" max="7893" width="18.75" style="77" customWidth="1"/>
    <col min="7894" max="7894" width="15.125" style="77" customWidth="1"/>
    <col min="7895" max="7895" width="17" style="77" customWidth="1"/>
    <col min="7896" max="7896" width="19.75" style="77" customWidth="1"/>
    <col min="7897" max="7897" width="16.25" style="77" customWidth="1"/>
    <col min="7898" max="7898" width="4.125" style="77" customWidth="1"/>
    <col min="7899" max="7901" width="0" style="77" hidden="1" customWidth="1"/>
    <col min="7902" max="8143" width="9.125" style="77"/>
    <col min="8144" max="8144" width="11.875" style="77" customWidth="1"/>
    <col min="8145" max="8145" width="45.125" style="77" customWidth="1"/>
    <col min="8146" max="8146" width="13.75" style="77" customWidth="1"/>
    <col min="8147" max="8147" width="19.25" style="77" customWidth="1"/>
    <col min="8148" max="8148" width="18.875" style="77" customWidth="1"/>
    <col min="8149" max="8149" width="18.75" style="77" customWidth="1"/>
    <col min="8150" max="8150" width="15.125" style="77" customWidth="1"/>
    <col min="8151" max="8151" width="17" style="77" customWidth="1"/>
    <col min="8152" max="8152" width="19.75" style="77" customWidth="1"/>
    <col min="8153" max="8153" width="16.25" style="77" customWidth="1"/>
    <col min="8154" max="8154" width="4.125" style="77" customWidth="1"/>
    <col min="8155" max="8157" width="0" style="77" hidden="1" customWidth="1"/>
    <col min="8158" max="8399" width="9.125" style="77"/>
    <col min="8400" max="8400" width="11.875" style="77" customWidth="1"/>
    <col min="8401" max="8401" width="45.125" style="77" customWidth="1"/>
    <col min="8402" max="8402" width="13.75" style="77" customWidth="1"/>
    <col min="8403" max="8403" width="19.25" style="77" customWidth="1"/>
    <col min="8404" max="8404" width="18.875" style="77" customWidth="1"/>
    <col min="8405" max="8405" width="18.75" style="77" customWidth="1"/>
    <col min="8406" max="8406" width="15.125" style="77" customWidth="1"/>
    <col min="8407" max="8407" width="17" style="77" customWidth="1"/>
    <col min="8408" max="8408" width="19.75" style="77" customWidth="1"/>
    <col min="8409" max="8409" width="16.25" style="77" customWidth="1"/>
    <col min="8410" max="8410" width="4.125" style="77" customWidth="1"/>
    <col min="8411" max="8413" width="0" style="77" hidden="1" customWidth="1"/>
    <col min="8414" max="8655" width="9.125" style="77"/>
    <col min="8656" max="8656" width="11.875" style="77" customWidth="1"/>
    <col min="8657" max="8657" width="45.125" style="77" customWidth="1"/>
    <col min="8658" max="8658" width="13.75" style="77" customWidth="1"/>
    <col min="8659" max="8659" width="19.25" style="77" customWidth="1"/>
    <col min="8660" max="8660" width="18.875" style="77" customWidth="1"/>
    <col min="8661" max="8661" width="18.75" style="77" customWidth="1"/>
    <col min="8662" max="8662" width="15.125" style="77" customWidth="1"/>
    <col min="8663" max="8663" width="17" style="77" customWidth="1"/>
    <col min="8664" max="8664" width="19.75" style="77" customWidth="1"/>
    <col min="8665" max="8665" width="16.25" style="77" customWidth="1"/>
    <col min="8666" max="8666" width="4.125" style="77" customWidth="1"/>
    <col min="8667" max="8669" width="0" style="77" hidden="1" customWidth="1"/>
    <col min="8670" max="8911" width="9.125" style="77"/>
    <col min="8912" max="8912" width="11.875" style="77" customWidth="1"/>
    <col min="8913" max="8913" width="45.125" style="77" customWidth="1"/>
    <col min="8914" max="8914" width="13.75" style="77" customWidth="1"/>
    <col min="8915" max="8915" width="19.25" style="77" customWidth="1"/>
    <col min="8916" max="8916" width="18.875" style="77" customWidth="1"/>
    <col min="8917" max="8917" width="18.75" style="77" customWidth="1"/>
    <col min="8918" max="8918" width="15.125" style="77" customWidth="1"/>
    <col min="8919" max="8919" width="17" style="77" customWidth="1"/>
    <col min="8920" max="8920" width="19.75" style="77" customWidth="1"/>
    <col min="8921" max="8921" width="16.25" style="77" customWidth="1"/>
    <col min="8922" max="8922" width="4.125" style="77" customWidth="1"/>
    <col min="8923" max="8925" width="0" style="77" hidden="1" customWidth="1"/>
    <col min="8926" max="9167" width="9.125" style="77"/>
    <col min="9168" max="9168" width="11.875" style="77" customWidth="1"/>
    <col min="9169" max="9169" width="45.125" style="77" customWidth="1"/>
    <col min="9170" max="9170" width="13.75" style="77" customWidth="1"/>
    <col min="9171" max="9171" width="19.25" style="77" customWidth="1"/>
    <col min="9172" max="9172" width="18.875" style="77" customWidth="1"/>
    <col min="9173" max="9173" width="18.75" style="77" customWidth="1"/>
    <col min="9174" max="9174" width="15.125" style="77" customWidth="1"/>
    <col min="9175" max="9175" width="17" style="77" customWidth="1"/>
    <col min="9176" max="9176" width="19.75" style="77" customWidth="1"/>
    <col min="9177" max="9177" width="16.25" style="77" customWidth="1"/>
    <col min="9178" max="9178" width="4.125" style="77" customWidth="1"/>
    <col min="9179" max="9181" width="0" style="77" hidden="1" customWidth="1"/>
    <col min="9182" max="9423" width="9.125" style="77"/>
    <col min="9424" max="9424" width="11.875" style="77" customWidth="1"/>
    <col min="9425" max="9425" width="45.125" style="77" customWidth="1"/>
    <col min="9426" max="9426" width="13.75" style="77" customWidth="1"/>
    <col min="9427" max="9427" width="19.25" style="77" customWidth="1"/>
    <col min="9428" max="9428" width="18.875" style="77" customWidth="1"/>
    <col min="9429" max="9429" width="18.75" style="77" customWidth="1"/>
    <col min="9430" max="9430" width="15.125" style="77" customWidth="1"/>
    <col min="9431" max="9431" width="17" style="77" customWidth="1"/>
    <col min="9432" max="9432" width="19.75" style="77" customWidth="1"/>
    <col min="9433" max="9433" width="16.25" style="77" customWidth="1"/>
    <col min="9434" max="9434" width="4.125" style="77" customWidth="1"/>
    <col min="9435" max="9437" width="0" style="77" hidden="1" customWidth="1"/>
    <col min="9438" max="9679" width="9.125" style="77"/>
    <col min="9680" max="9680" width="11.875" style="77" customWidth="1"/>
    <col min="9681" max="9681" width="45.125" style="77" customWidth="1"/>
    <col min="9682" max="9682" width="13.75" style="77" customWidth="1"/>
    <col min="9683" max="9683" width="19.25" style="77" customWidth="1"/>
    <col min="9684" max="9684" width="18.875" style="77" customWidth="1"/>
    <col min="9685" max="9685" width="18.75" style="77" customWidth="1"/>
    <col min="9686" max="9686" width="15.125" style="77" customWidth="1"/>
    <col min="9687" max="9687" width="17" style="77" customWidth="1"/>
    <col min="9688" max="9688" width="19.75" style="77" customWidth="1"/>
    <col min="9689" max="9689" width="16.25" style="77" customWidth="1"/>
    <col min="9690" max="9690" width="4.125" style="77" customWidth="1"/>
    <col min="9691" max="9693" width="0" style="77" hidden="1" customWidth="1"/>
    <col min="9694" max="9935" width="9.125" style="77"/>
    <col min="9936" max="9936" width="11.875" style="77" customWidth="1"/>
    <col min="9937" max="9937" width="45.125" style="77" customWidth="1"/>
    <col min="9938" max="9938" width="13.75" style="77" customWidth="1"/>
    <col min="9939" max="9939" width="19.25" style="77" customWidth="1"/>
    <col min="9940" max="9940" width="18.875" style="77" customWidth="1"/>
    <col min="9941" max="9941" width="18.75" style="77" customWidth="1"/>
    <col min="9942" max="9942" width="15.125" style="77" customWidth="1"/>
    <col min="9943" max="9943" width="17" style="77" customWidth="1"/>
    <col min="9944" max="9944" width="19.75" style="77" customWidth="1"/>
    <col min="9945" max="9945" width="16.25" style="77" customWidth="1"/>
    <col min="9946" max="9946" width="4.125" style="77" customWidth="1"/>
    <col min="9947" max="9949" width="0" style="77" hidden="1" customWidth="1"/>
    <col min="9950" max="10191" width="9.125" style="77"/>
    <col min="10192" max="10192" width="11.875" style="77" customWidth="1"/>
    <col min="10193" max="10193" width="45.125" style="77" customWidth="1"/>
    <col min="10194" max="10194" width="13.75" style="77" customWidth="1"/>
    <col min="10195" max="10195" width="19.25" style="77" customWidth="1"/>
    <col min="10196" max="10196" width="18.875" style="77" customWidth="1"/>
    <col min="10197" max="10197" width="18.75" style="77" customWidth="1"/>
    <col min="10198" max="10198" width="15.125" style="77" customWidth="1"/>
    <col min="10199" max="10199" width="17" style="77" customWidth="1"/>
    <col min="10200" max="10200" width="19.75" style="77" customWidth="1"/>
    <col min="10201" max="10201" width="16.25" style="77" customWidth="1"/>
    <col min="10202" max="10202" width="4.125" style="77" customWidth="1"/>
    <col min="10203" max="10205" width="0" style="77" hidden="1" customWidth="1"/>
    <col min="10206" max="10447" width="9.125" style="77"/>
    <col min="10448" max="10448" width="11.875" style="77" customWidth="1"/>
    <col min="10449" max="10449" width="45.125" style="77" customWidth="1"/>
    <col min="10450" max="10450" width="13.75" style="77" customWidth="1"/>
    <col min="10451" max="10451" width="19.25" style="77" customWidth="1"/>
    <col min="10452" max="10452" width="18.875" style="77" customWidth="1"/>
    <col min="10453" max="10453" width="18.75" style="77" customWidth="1"/>
    <col min="10454" max="10454" width="15.125" style="77" customWidth="1"/>
    <col min="10455" max="10455" width="17" style="77" customWidth="1"/>
    <col min="10456" max="10456" width="19.75" style="77" customWidth="1"/>
    <col min="10457" max="10457" width="16.25" style="77" customWidth="1"/>
    <col min="10458" max="10458" width="4.125" style="77" customWidth="1"/>
    <col min="10459" max="10461" width="0" style="77" hidden="1" customWidth="1"/>
    <col min="10462" max="10703" width="9.125" style="77"/>
    <col min="10704" max="10704" width="11.875" style="77" customWidth="1"/>
    <col min="10705" max="10705" width="45.125" style="77" customWidth="1"/>
    <col min="10706" max="10706" width="13.75" style="77" customWidth="1"/>
    <col min="10707" max="10707" width="19.25" style="77" customWidth="1"/>
    <col min="10708" max="10708" width="18.875" style="77" customWidth="1"/>
    <col min="10709" max="10709" width="18.75" style="77" customWidth="1"/>
    <col min="10710" max="10710" width="15.125" style="77" customWidth="1"/>
    <col min="10711" max="10711" width="17" style="77" customWidth="1"/>
    <col min="10712" max="10712" width="19.75" style="77" customWidth="1"/>
    <col min="10713" max="10713" width="16.25" style="77" customWidth="1"/>
    <col min="10714" max="10714" width="4.125" style="77" customWidth="1"/>
    <col min="10715" max="10717" width="0" style="77" hidden="1" customWidth="1"/>
    <col min="10718" max="10959" width="9.125" style="77"/>
    <col min="10960" max="10960" width="11.875" style="77" customWidth="1"/>
    <col min="10961" max="10961" width="45.125" style="77" customWidth="1"/>
    <col min="10962" max="10962" width="13.75" style="77" customWidth="1"/>
    <col min="10963" max="10963" width="19.25" style="77" customWidth="1"/>
    <col min="10964" max="10964" width="18.875" style="77" customWidth="1"/>
    <col min="10965" max="10965" width="18.75" style="77" customWidth="1"/>
    <col min="10966" max="10966" width="15.125" style="77" customWidth="1"/>
    <col min="10967" max="10967" width="17" style="77" customWidth="1"/>
    <col min="10968" max="10968" width="19.75" style="77" customWidth="1"/>
    <col min="10969" max="10969" width="16.25" style="77" customWidth="1"/>
    <col min="10970" max="10970" width="4.125" style="77" customWidth="1"/>
    <col min="10971" max="10973" width="0" style="77" hidden="1" customWidth="1"/>
    <col min="10974" max="11215" width="9.125" style="77"/>
    <col min="11216" max="11216" width="11.875" style="77" customWidth="1"/>
    <col min="11217" max="11217" width="45.125" style="77" customWidth="1"/>
    <col min="11218" max="11218" width="13.75" style="77" customWidth="1"/>
    <col min="11219" max="11219" width="19.25" style="77" customWidth="1"/>
    <col min="11220" max="11220" width="18.875" style="77" customWidth="1"/>
    <col min="11221" max="11221" width="18.75" style="77" customWidth="1"/>
    <col min="11222" max="11222" width="15.125" style="77" customWidth="1"/>
    <col min="11223" max="11223" width="17" style="77" customWidth="1"/>
    <col min="11224" max="11224" width="19.75" style="77" customWidth="1"/>
    <col min="11225" max="11225" width="16.25" style="77" customWidth="1"/>
    <col min="11226" max="11226" width="4.125" style="77" customWidth="1"/>
    <col min="11227" max="11229" width="0" style="77" hidden="1" customWidth="1"/>
    <col min="11230" max="11471" width="9.125" style="77"/>
    <col min="11472" max="11472" width="11.875" style="77" customWidth="1"/>
    <col min="11473" max="11473" width="45.125" style="77" customWidth="1"/>
    <col min="11474" max="11474" width="13.75" style="77" customWidth="1"/>
    <col min="11475" max="11475" width="19.25" style="77" customWidth="1"/>
    <col min="11476" max="11476" width="18.875" style="77" customWidth="1"/>
    <col min="11477" max="11477" width="18.75" style="77" customWidth="1"/>
    <col min="11478" max="11478" width="15.125" style="77" customWidth="1"/>
    <col min="11479" max="11479" width="17" style="77" customWidth="1"/>
    <col min="11480" max="11480" width="19.75" style="77" customWidth="1"/>
    <col min="11481" max="11481" width="16.25" style="77" customWidth="1"/>
    <col min="11482" max="11482" width="4.125" style="77" customWidth="1"/>
    <col min="11483" max="11485" width="0" style="77" hidden="1" customWidth="1"/>
    <col min="11486" max="11727" width="9.125" style="77"/>
    <col min="11728" max="11728" width="11.875" style="77" customWidth="1"/>
    <col min="11729" max="11729" width="45.125" style="77" customWidth="1"/>
    <col min="11730" max="11730" width="13.75" style="77" customWidth="1"/>
    <col min="11731" max="11731" width="19.25" style="77" customWidth="1"/>
    <col min="11732" max="11732" width="18.875" style="77" customWidth="1"/>
    <col min="11733" max="11733" width="18.75" style="77" customWidth="1"/>
    <col min="11734" max="11734" width="15.125" style="77" customWidth="1"/>
    <col min="11735" max="11735" width="17" style="77" customWidth="1"/>
    <col min="11736" max="11736" width="19.75" style="77" customWidth="1"/>
    <col min="11737" max="11737" width="16.25" style="77" customWidth="1"/>
    <col min="11738" max="11738" width="4.125" style="77" customWidth="1"/>
    <col min="11739" max="11741" width="0" style="77" hidden="1" customWidth="1"/>
    <col min="11742" max="11983" width="9.125" style="77"/>
    <col min="11984" max="11984" width="11.875" style="77" customWidth="1"/>
    <col min="11985" max="11985" width="45.125" style="77" customWidth="1"/>
    <col min="11986" max="11986" width="13.75" style="77" customWidth="1"/>
    <col min="11987" max="11987" width="19.25" style="77" customWidth="1"/>
    <col min="11988" max="11988" width="18.875" style="77" customWidth="1"/>
    <col min="11989" max="11989" width="18.75" style="77" customWidth="1"/>
    <col min="11990" max="11990" width="15.125" style="77" customWidth="1"/>
    <col min="11991" max="11991" width="17" style="77" customWidth="1"/>
    <col min="11992" max="11992" width="19.75" style="77" customWidth="1"/>
    <col min="11993" max="11993" width="16.25" style="77" customWidth="1"/>
    <col min="11994" max="11994" width="4.125" style="77" customWidth="1"/>
    <col min="11995" max="11997" width="0" style="77" hidden="1" customWidth="1"/>
    <col min="11998" max="12239" width="9.125" style="77"/>
    <col min="12240" max="12240" width="11.875" style="77" customWidth="1"/>
    <col min="12241" max="12241" width="45.125" style="77" customWidth="1"/>
    <col min="12242" max="12242" width="13.75" style="77" customWidth="1"/>
    <col min="12243" max="12243" width="19.25" style="77" customWidth="1"/>
    <col min="12244" max="12244" width="18.875" style="77" customWidth="1"/>
    <col min="12245" max="12245" width="18.75" style="77" customWidth="1"/>
    <col min="12246" max="12246" width="15.125" style="77" customWidth="1"/>
    <col min="12247" max="12247" width="17" style="77" customWidth="1"/>
    <col min="12248" max="12248" width="19.75" style="77" customWidth="1"/>
    <col min="12249" max="12249" width="16.25" style="77" customWidth="1"/>
    <col min="12250" max="12250" width="4.125" style="77" customWidth="1"/>
    <col min="12251" max="12253" width="0" style="77" hidden="1" customWidth="1"/>
    <col min="12254" max="12495" width="9.125" style="77"/>
    <col min="12496" max="12496" width="11.875" style="77" customWidth="1"/>
    <col min="12497" max="12497" width="45.125" style="77" customWidth="1"/>
    <col min="12498" max="12498" width="13.75" style="77" customWidth="1"/>
    <col min="12499" max="12499" width="19.25" style="77" customWidth="1"/>
    <col min="12500" max="12500" width="18.875" style="77" customWidth="1"/>
    <col min="12501" max="12501" width="18.75" style="77" customWidth="1"/>
    <col min="12502" max="12502" width="15.125" style="77" customWidth="1"/>
    <col min="12503" max="12503" width="17" style="77" customWidth="1"/>
    <col min="12504" max="12504" width="19.75" style="77" customWidth="1"/>
    <col min="12505" max="12505" width="16.25" style="77" customWidth="1"/>
    <col min="12506" max="12506" width="4.125" style="77" customWidth="1"/>
    <col min="12507" max="12509" width="0" style="77" hidden="1" customWidth="1"/>
    <col min="12510" max="12751" width="9.125" style="77"/>
    <col min="12752" max="12752" width="11.875" style="77" customWidth="1"/>
    <col min="12753" max="12753" width="45.125" style="77" customWidth="1"/>
    <col min="12754" max="12754" width="13.75" style="77" customWidth="1"/>
    <col min="12755" max="12755" width="19.25" style="77" customWidth="1"/>
    <col min="12756" max="12756" width="18.875" style="77" customWidth="1"/>
    <col min="12757" max="12757" width="18.75" style="77" customWidth="1"/>
    <col min="12758" max="12758" width="15.125" style="77" customWidth="1"/>
    <col min="12759" max="12759" width="17" style="77" customWidth="1"/>
    <col min="12760" max="12760" width="19.75" style="77" customWidth="1"/>
    <col min="12761" max="12761" width="16.25" style="77" customWidth="1"/>
    <col min="12762" max="12762" width="4.125" style="77" customWidth="1"/>
    <col min="12763" max="12765" width="0" style="77" hidden="1" customWidth="1"/>
    <col min="12766" max="13007" width="9.125" style="77"/>
    <col min="13008" max="13008" width="11.875" style="77" customWidth="1"/>
    <col min="13009" max="13009" width="45.125" style="77" customWidth="1"/>
    <col min="13010" max="13010" width="13.75" style="77" customWidth="1"/>
    <col min="13011" max="13011" width="19.25" style="77" customWidth="1"/>
    <col min="13012" max="13012" width="18.875" style="77" customWidth="1"/>
    <col min="13013" max="13013" width="18.75" style="77" customWidth="1"/>
    <col min="13014" max="13014" width="15.125" style="77" customWidth="1"/>
    <col min="13015" max="13015" width="17" style="77" customWidth="1"/>
    <col min="13016" max="13016" width="19.75" style="77" customWidth="1"/>
    <col min="13017" max="13017" width="16.25" style="77" customWidth="1"/>
    <col min="13018" max="13018" width="4.125" style="77" customWidth="1"/>
    <col min="13019" max="13021" width="0" style="77" hidden="1" customWidth="1"/>
    <col min="13022" max="13263" width="9.125" style="77"/>
    <col min="13264" max="13264" width="11.875" style="77" customWidth="1"/>
    <col min="13265" max="13265" width="45.125" style="77" customWidth="1"/>
    <col min="13266" max="13266" width="13.75" style="77" customWidth="1"/>
    <col min="13267" max="13267" width="19.25" style="77" customWidth="1"/>
    <col min="13268" max="13268" width="18.875" style="77" customWidth="1"/>
    <col min="13269" max="13269" width="18.75" style="77" customWidth="1"/>
    <col min="13270" max="13270" width="15.125" style="77" customWidth="1"/>
    <col min="13271" max="13271" width="17" style="77" customWidth="1"/>
    <col min="13272" max="13272" width="19.75" style="77" customWidth="1"/>
    <col min="13273" max="13273" width="16.25" style="77" customWidth="1"/>
    <col min="13274" max="13274" width="4.125" style="77" customWidth="1"/>
    <col min="13275" max="13277" width="0" style="77" hidden="1" customWidth="1"/>
    <col min="13278" max="13519" width="9.125" style="77"/>
    <col min="13520" max="13520" width="11.875" style="77" customWidth="1"/>
    <col min="13521" max="13521" width="45.125" style="77" customWidth="1"/>
    <col min="13522" max="13522" width="13.75" style="77" customWidth="1"/>
    <col min="13523" max="13523" width="19.25" style="77" customWidth="1"/>
    <col min="13524" max="13524" width="18.875" style="77" customWidth="1"/>
    <col min="13525" max="13525" width="18.75" style="77" customWidth="1"/>
    <col min="13526" max="13526" width="15.125" style="77" customWidth="1"/>
    <col min="13527" max="13527" width="17" style="77" customWidth="1"/>
    <col min="13528" max="13528" width="19.75" style="77" customWidth="1"/>
    <col min="13529" max="13529" width="16.25" style="77" customWidth="1"/>
    <col min="13530" max="13530" width="4.125" style="77" customWidth="1"/>
    <col min="13531" max="13533" width="0" style="77" hidden="1" customWidth="1"/>
    <col min="13534" max="13775" width="9.125" style="77"/>
    <col min="13776" max="13776" width="11.875" style="77" customWidth="1"/>
    <col min="13777" max="13777" width="45.125" style="77" customWidth="1"/>
    <col min="13778" max="13778" width="13.75" style="77" customWidth="1"/>
    <col min="13779" max="13779" width="19.25" style="77" customWidth="1"/>
    <col min="13780" max="13780" width="18.875" style="77" customWidth="1"/>
    <col min="13781" max="13781" width="18.75" style="77" customWidth="1"/>
    <col min="13782" max="13782" width="15.125" style="77" customWidth="1"/>
    <col min="13783" max="13783" width="17" style="77" customWidth="1"/>
    <col min="13784" max="13784" width="19.75" style="77" customWidth="1"/>
    <col min="13785" max="13785" width="16.25" style="77" customWidth="1"/>
    <col min="13786" max="13786" width="4.125" style="77" customWidth="1"/>
    <col min="13787" max="13789" width="0" style="77" hidden="1" customWidth="1"/>
    <col min="13790" max="14031" width="9.125" style="77"/>
    <col min="14032" max="14032" width="11.875" style="77" customWidth="1"/>
    <col min="14033" max="14033" width="45.125" style="77" customWidth="1"/>
    <col min="14034" max="14034" width="13.75" style="77" customWidth="1"/>
    <col min="14035" max="14035" width="19.25" style="77" customWidth="1"/>
    <col min="14036" max="14036" width="18.875" style="77" customWidth="1"/>
    <col min="14037" max="14037" width="18.75" style="77" customWidth="1"/>
    <col min="14038" max="14038" width="15.125" style="77" customWidth="1"/>
    <col min="14039" max="14039" width="17" style="77" customWidth="1"/>
    <col min="14040" max="14040" width="19.75" style="77" customWidth="1"/>
    <col min="14041" max="14041" width="16.25" style="77" customWidth="1"/>
    <col min="14042" max="14042" width="4.125" style="77" customWidth="1"/>
    <col min="14043" max="14045" width="0" style="77" hidden="1" customWidth="1"/>
    <col min="14046" max="14287" width="9.125" style="77"/>
    <col min="14288" max="14288" width="11.875" style="77" customWidth="1"/>
    <col min="14289" max="14289" width="45.125" style="77" customWidth="1"/>
    <col min="14290" max="14290" width="13.75" style="77" customWidth="1"/>
    <col min="14291" max="14291" width="19.25" style="77" customWidth="1"/>
    <col min="14292" max="14292" width="18.875" style="77" customWidth="1"/>
    <col min="14293" max="14293" width="18.75" style="77" customWidth="1"/>
    <col min="14294" max="14294" width="15.125" style="77" customWidth="1"/>
    <col min="14295" max="14295" width="17" style="77" customWidth="1"/>
    <col min="14296" max="14296" width="19.75" style="77" customWidth="1"/>
    <col min="14297" max="14297" width="16.25" style="77" customWidth="1"/>
    <col min="14298" max="14298" width="4.125" style="77" customWidth="1"/>
    <col min="14299" max="14301" width="0" style="77" hidden="1" customWidth="1"/>
    <col min="14302" max="14543" width="9.125" style="77"/>
    <col min="14544" max="14544" width="11.875" style="77" customWidth="1"/>
    <col min="14545" max="14545" width="45.125" style="77" customWidth="1"/>
    <col min="14546" max="14546" width="13.75" style="77" customWidth="1"/>
    <col min="14547" max="14547" width="19.25" style="77" customWidth="1"/>
    <col min="14548" max="14548" width="18.875" style="77" customWidth="1"/>
    <col min="14549" max="14549" width="18.75" style="77" customWidth="1"/>
    <col min="14550" max="14550" width="15.125" style="77" customWidth="1"/>
    <col min="14551" max="14551" width="17" style="77" customWidth="1"/>
    <col min="14552" max="14552" width="19.75" style="77" customWidth="1"/>
    <col min="14553" max="14553" width="16.25" style="77" customWidth="1"/>
    <col min="14554" max="14554" width="4.125" style="77" customWidth="1"/>
    <col min="14555" max="14557" width="0" style="77" hidden="1" customWidth="1"/>
    <col min="14558" max="14799" width="9.125" style="77"/>
    <col min="14800" max="14800" width="11.875" style="77" customWidth="1"/>
    <col min="14801" max="14801" width="45.125" style="77" customWidth="1"/>
    <col min="14802" max="14802" width="13.75" style="77" customWidth="1"/>
    <col min="14803" max="14803" width="19.25" style="77" customWidth="1"/>
    <col min="14804" max="14804" width="18.875" style="77" customWidth="1"/>
    <col min="14805" max="14805" width="18.75" style="77" customWidth="1"/>
    <col min="14806" max="14806" width="15.125" style="77" customWidth="1"/>
    <col min="14807" max="14807" width="17" style="77" customWidth="1"/>
    <col min="14808" max="14808" width="19.75" style="77" customWidth="1"/>
    <col min="14809" max="14809" width="16.25" style="77" customWidth="1"/>
    <col min="14810" max="14810" width="4.125" style="77" customWidth="1"/>
    <col min="14811" max="14813" width="0" style="77" hidden="1" customWidth="1"/>
    <col min="14814" max="15055" width="9.125" style="77"/>
    <col min="15056" max="15056" width="11.875" style="77" customWidth="1"/>
    <col min="15057" max="15057" width="45.125" style="77" customWidth="1"/>
    <col min="15058" max="15058" width="13.75" style="77" customWidth="1"/>
    <col min="15059" max="15059" width="19.25" style="77" customWidth="1"/>
    <col min="15060" max="15060" width="18.875" style="77" customWidth="1"/>
    <col min="15061" max="15061" width="18.75" style="77" customWidth="1"/>
    <col min="15062" max="15062" width="15.125" style="77" customWidth="1"/>
    <col min="15063" max="15063" width="17" style="77" customWidth="1"/>
    <col min="15064" max="15064" width="19.75" style="77" customWidth="1"/>
    <col min="15065" max="15065" width="16.25" style="77" customWidth="1"/>
    <col min="15066" max="15066" width="4.125" style="77" customWidth="1"/>
    <col min="15067" max="15069" width="0" style="77" hidden="1" customWidth="1"/>
    <col min="15070" max="15311" width="9.125" style="77"/>
    <col min="15312" max="15312" width="11.875" style="77" customWidth="1"/>
    <col min="15313" max="15313" width="45.125" style="77" customWidth="1"/>
    <col min="15314" max="15314" width="13.75" style="77" customWidth="1"/>
    <col min="15315" max="15315" width="19.25" style="77" customWidth="1"/>
    <col min="15316" max="15316" width="18.875" style="77" customWidth="1"/>
    <col min="15317" max="15317" width="18.75" style="77" customWidth="1"/>
    <col min="15318" max="15318" width="15.125" style="77" customWidth="1"/>
    <col min="15319" max="15319" width="17" style="77" customWidth="1"/>
    <col min="15320" max="15320" width="19.75" style="77" customWidth="1"/>
    <col min="15321" max="15321" width="16.25" style="77" customWidth="1"/>
    <col min="15322" max="15322" width="4.125" style="77" customWidth="1"/>
    <col min="15323" max="15325" width="0" style="77" hidden="1" customWidth="1"/>
    <col min="15326" max="15567" width="9.125" style="77"/>
    <col min="15568" max="15568" width="11.875" style="77" customWidth="1"/>
    <col min="15569" max="15569" width="45.125" style="77" customWidth="1"/>
    <col min="15570" max="15570" width="13.75" style="77" customWidth="1"/>
    <col min="15571" max="15571" width="19.25" style="77" customWidth="1"/>
    <col min="15572" max="15572" width="18.875" style="77" customWidth="1"/>
    <col min="15573" max="15573" width="18.75" style="77" customWidth="1"/>
    <col min="15574" max="15574" width="15.125" style="77" customWidth="1"/>
    <col min="15575" max="15575" width="17" style="77" customWidth="1"/>
    <col min="15576" max="15576" width="19.75" style="77" customWidth="1"/>
    <col min="15577" max="15577" width="16.25" style="77" customWidth="1"/>
    <col min="15578" max="15578" width="4.125" style="77" customWidth="1"/>
    <col min="15579" max="15581" width="0" style="77" hidden="1" customWidth="1"/>
    <col min="15582" max="15823" width="9.125" style="77"/>
    <col min="15824" max="15824" width="11.875" style="77" customWidth="1"/>
    <col min="15825" max="15825" width="45.125" style="77" customWidth="1"/>
    <col min="15826" max="15826" width="13.75" style="77" customWidth="1"/>
    <col min="15827" max="15827" width="19.25" style="77" customWidth="1"/>
    <col min="15828" max="15828" width="18.875" style="77" customWidth="1"/>
    <col min="15829" max="15829" width="18.75" style="77" customWidth="1"/>
    <col min="15830" max="15830" width="15.125" style="77" customWidth="1"/>
    <col min="15831" max="15831" width="17" style="77" customWidth="1"/>
    <col min="15832" max="15832" width="19.75" style="77" customWidth="1"/>
    <col min="15833" max="15833" width="16.25" style="77" customWidth="1"/>
    <col min="15834" max="15834" width="4.125" style="77" customWidth="1"/>
    <col min="15835" max="15837" width="0" style="77" hidden="1" customWidth="1"/>
    <col min="15838" max="16079" width="9.125" style="77"/>
    <col min="16080" max="16080" width="11.875" style="77" customWidth="1"/>
    <col min="16081" max="16081" width="45.125" style="77" customWidth="1"/>
    <col min="16082" max="16082" width="13.75" style="77" customWidth="1"/>
    <col min="16083" max="16083" width="19.25" style="77" customWidth="1"/>
    <col min="16084" max="16084" width="18.875" style="77" customWidth="1"/>
    <col min="16085" max="16085" width="18.75" style="77" customWidth="1"/>
    <col min="16086" max="16086" width="15.125" style="77" customWidth="1"/>
    <col min="16087" max="16087" width="17" style="77" customWidth="1"/>
    <col min="16088" max="16088" width="19.75" style="77" customWidth="1"/>
    <col min="16089" max="16089" width="16.25" style="77" customWidth="1"/>
    <col min="16090" max="16090" width="4.125" style="77" customWidth="1"/>
    <col min="16091" max="16093" width="0" style="77" hidden="1" customWidth="1"/>
    <col min="16094" max="16384" width="9.125" style="77"/>
  </cols>
  <sheetData>
    <row r="2" spans="1:6" s="111" customFormat="1" ht="25.5" customHeight="1" x14ac:dyDescent="0.3">
      <c r="A2" s="146" t="s">
        <v>216</v>
      </c>
      <c r="B2" s="146"/>
      <c r="C2" s="146"/>
    </row>
    <row r="3" spans="1:6" s="110" customFormat="1" ht="26.25" customHeight="1" x14ac:dyDescent="0.25">
      <c r="A3" s="147" t="s">
        <v>140</v>
      </c>
      <c r="B3" s="148" t="s">
        <v>139</v>
      </c>
      <c r="C3" s="148" t="s">
        <v>138</v>
      </c>
      <c r="D3" s="147" t="s">
        <v>137</v>
      </c>
      <c r="E3" s="149"/>
      <c r="F3" s="149" t="s">
        <v>182</v>
      </c>
    </row>
    <row r="4" spans="1:6" s="110" customFormat="1" ht="15.75" customHeight="1" x14ac:dyDescent="0.25">
      <c r="A4" s="147"/>
      <c r="B4" s="148"/>
      <c r="C4" s="148"/>
      <c r="D4" s="147" t="s">
        <v>134</v>
      </c>
      <c r="E4" s="148" t="s">
        <v>133</v>
      </c>
      <c r="F4" s="149"/>
    </row>
    <row r="5" spans="1:6" s="110" customFormat="1" ht="15.75" x14ac:dyDescent="0.25">
      <c r="A5" s="147"/>
      <c r="B5" s="148"/>
      <c r="C5" s="148"/>
      <c r="D5" s="147"/>
      <c r="E5" s="148"/>
      <c r="F5" s="149"/>
    </row>
    <row r="6" spans="1:6" s="106" customFormat="1" ht="18.75" x14ac:dyDescent="0.3">
      <c r="A6" s="109">
        <v>1</v>
      </c>
      <c r="B6" s="109">
        <v>2</v>
      </c>
      <c r="C6" s="108">
        <v>3</v>
      </c>
      <c r="D6" s="109">
        <v>4</v>
      </c>
      <c r="E6" s="109">
        <v>5</v>
      </c>
      <c r="F6" s="109">
        <v>6</v>
      </c>
    </row>
    <row r="7" spans="1:6" s="106" customFormat="1" ht="18.75" x14ac:dyDescent="0.3">
      <c r="A7" s="109" t="s">
        <v>100</v>
      </c>
      <c r="B7" s="109" t="s">
        <v>215</v>
      </c>
      <c r="C7" s="108" t="s">
        <v>10</v>
      </c>
      <c r="D7" s="107">
        <f>D8+D9+D10+D11+D16+D17+D18+D19+D20+D21+D22+D23+D24+D25</f>
        <v>260456.05873743093</v>
      </c>
      <c r="E7" s="107">
        <f>E8+E9+E10+E11+E16+E17+E18+E19+E20+E21+E22+E23+E24+E25</f>
        <v>363875.08264999994</v>
      </c>
      <c r="F7" s="107"/>
    </row>
    <row r="8" spans="1:6" s="101" customFormat="1" ht="54" customHeight="1" x14ac:dyDescent="0.3">
      <c r="A8" s="120" t="s">
        <v>214</v>
      </c>
      <c r="B8" s="105" t="s">
        <v>213</v>
      </c>
      <c r="C8" s="104" t="s">
        <v>6</v>
      </c>
      <c r="D8" s="103">
        <v>118234.84887263059</v>
      </c>
      <c r="E8" s="103">
        <v>75684.13278</v>
      </c>
      <c r="F8" s="102" t="s">
        <v>212</v>
      </c>
    </row>
    <row r="9" spans="1:6" s="101" customFormat="1" ht="37.5" x14ac:dyDescent="0.3">
      <c r="A9" s="120" t="s">
        <v>211</v>
      </c>
      <c r="B9" s="105" t="s">
        <v>210</v>
      </c>
      <c r="C9" s="104" t="s">
        <v>6</v>
      </c>
      <c r="D9" s="103">
        <v>25857.678554181486</v>
      </c>
      <c r="E9" s="103">
        <v>31163.74078</v>
      </c>
      <c r="F9" s="150" t="s">
        <v>209</v>
      </c>
    </row>
    <row r="10" spans="1:6" s="101" customFormat="1" ht="18.75" x14ac:dyDescent="0.3">
      <c r="A10" s="120" t="s">
        <v>208</v>
      </c>
      <c r="B10" s="105" t="s">
        <v>207</v>
      </c>
      <c r="C10" s="104" t="s">
        <v>6</v>
      </c>
      <c r="D10" s="103">
        <v>42902.166099900605</v>
      </c>
      <c r="E10" s="103">
        <v>50214.569889999999</v>
      </c>
      <c r="F10" s="150"/>
    </row>
    <row r="11" spans="1:6" s="101" customFormat="1" ht="12.75" customHeight="1" x14ac:dyDescent="0.3">
      <c r="A11" s="152" t="s">
        <v>206</v>
      </c>
      <c r="B11" s="153" t="s">
        <v>205</v>
      </c>
      <c r="C11" s="152" t="s">
        <v>6</v>
      </c>
      <c r="D11" s="151">
        <v>10970.58925608322</v>
      </c>
      <c r="E11" s="151">
        <v>40554.975469999998</v>
      </c>
      <c r="F11" s="150"/>
    </row>
    <row r="12" spans="1:6" s="101" customFormat="1" ht="12.75" customHeight="1" x14ac:dyDescent="0.3">
      <c r="A12" s="152"/>
      <c r="B12" s="153"/>
      <c r="C12" s="152"/>
      <c r="D12" s="151"/>
      <c r="E12" s="151"/>
      <c r="F12" s="150"/>
    </row>
    <row r="13" spans="1:6" s="101" customFormat="1" ht="12.75" customHeight="1" x14ac:dyDescent="0.3">
      <c r="A13" s="152"/>
      <c r="B13" s="153"/>
      <c r="C13" s="152"/>
      <c r="D13" s="151"/>
      <c r="E13" s="151"/>
      <c r="F13" s="150"/>
    </row>
    <row r="14" spans="1:6" s="101" customFormat="1" ht="12.75" customHeight="1" x14ac:dyDescent="0.3">
      <c r="A14" s="152"/>
      <c r="B14" s="153"/>
      <c r="C14" s="152"/>
      <c r="D14" s="151"/>
      <c r="E14" s="151"/>
      <c r="F14" s="150"/>
    </row>
    <row r="15" spans="1:6" s="101" customFormat="1" ht="24.6" customHeight="1" x14ac:dyDescent="0.3">
      <c r="A15" s="152"/>
      <c r="B15" s="153"/>
      <c r="C15" s="152"/>
      <c r="D15" s="151"/>
      <c r="E15" s="151"/>
      <c r="F15" s="150"/>
    </row>
    <row r="16" spans="1:6" s="101" customFormat="1" ht="37.5" customHeight="1" x14ac:dyDescent="0.3">
      <c r="A16" s="120" t="s">
        <v>204</v>
      </c>
      <c r="B16" s="105" t="s">
        <v>203</v>
      </c>
      <c r="C16" s="104" t="s">
        <v>6</v>
      </c>
      <c r="D16" s="103">
        <v>19468.434024214286</v>
      </c>
      <c r="E16" s="103">
        <v>43072.091809999998</v>
      </c>
      <c r="F16" s="150"/>
    </row>
    <row r="17" spans="1:6" s="101" customFormat="1" ht="18.75" customHeight="1" x14ac:dyDescent="0.3">
      <c r="A17" s="120" t="s">
        <v>202</v>
      </c>
      <c r="B17" s="105" t="s">
        <v>201</v>
      </c>
      <c r="C17" s="104" t="s">
        <v>6</v>
      </c>
      <c r="D17" s="103">
        <v>7436.2514919303321</v>
      </c>
      <c r="E17" s="103">
        <v>15294.107120000001</v>
      </c>
      <c r="F17" s="150"/>
    </row>
    <row r="18" spans="1:6" s="101" customFormat="1" ht="37.5" x14ac:dyDescent="0.3">
      <c r="A18" s="120" t="s">
        <v>200</v>
      </c>
      <c r="B18" s="105" t="s">
        <v>199</v>
      </c>
      <c r="C18" s="104" t="s">
        <v>6</v>
      </c>
      <c r="D18" s="103">
        <v>4641.3094973126863</v>
      </c>
      <c r="E18" s="103">
        <v>7722.0285799999992</v>
      </c>
      <c r="F18" s="150"/>
    </row>
    <row r="19" spans="1:6" s="101" customFormat="1" ht="24.75" customHeight="1" x14ac:dyDescent="0.3">
      <c r="A19" s="120" t="s">
        <v>198</v>
      </c>
      <c r="B19" s="105" t="s">
        <v>197</v>
      </c>
      <c r="C19" s="104" t="s">
        <v>6</v>
      </c>
      <c r="D19" s="103">
        <v>13243.341807500317</v>
      </c>
      <c r="E19" s="103">
        <v>25859.696019999999</v>
      </c>
      <c r="F19" s="150"/>
    </row>
    <row r="20" spans="1:6" s="101" customFormat="1" ht="37.5" x14ac:dyDescent="0.3">
      <c r="A20" s="120" t="s">
        <v>196</v>
      </c>
      <c r="B20" s="105" t="s">
        <v>195</v>
      </c>
      <c r="C20" s="104" t="s">
        <v>6</v>
      </c>
      <c r="D20" s="103">
        <v>8324.8391336773802</v>
      </c>
      <c r="E20" s="103">
        <v>9461.0073199999988</v>
      </c>
      <c r="F20" s="102" t="s">
        <v>105</v>
      </c>
    </row>
    <row r="21" spans="1:6" s="101" customFormat="1" ht="31.5" x14ac:dyDescent="0.3">
      <c r="A21" s="120" t="s">
        <v>194</v>
      </c>
      <c r="B21" s="105" t="s">
        <v>193</v>
      </c>
      <c r="C21" s="104" t="s">
        <v>6</v>
      </c>
      <c r="D21" s="103">
        <v>0</v>
      </c>
      <c r="E21" s="103">
        <v>8193.69002</v>
      </c>
      <c r="F21" s="102" t="s">
        <v>161</v>
      </c>
    </row>
    <row r="22" spans="1:6" s="101" customFormat="1" ht="37.5" x14ac:dyDescent="0.3">
      <c r="A22" s="120" t="s">
        <v>192</v>
      </c>
      <c r="B22" s="105" t="s">
        <v>191</v>
      </c>
      <c r="C22" s="104" t="s">
        <v>6</v>
      </c>
      <c r="D22" s="103">
        <v>0</v>
      </c>
      <c r="E22" s="103">
        <v>25530.226999999999</v>
      </c>
      <c r="F22" s="154" t="s">
        <v>161</v>
      </c>
    </row>
    <row r="23" spans="1:6" s="101" customFormat="1" ht="37.5" x14ac:dyDescent="0.3">
      <c r="A23" s="120" t="s">
        <v>190</v>
      </c>
      <c r="B23" s="105" t="s">
        <v>189</v>
      </c>
      <c r="C23" s="104" t="s">
        <v>6</v>
      </c>
      <c r="D23" s="103">
        <v>0</v>
      </c>
      <c r="E23" s="103">
        <v>1427.47</v>
      </c>
      <c r="F23" s="155"/>
    </row>
    <row r="24" spans="1:6" s="101" customFormat="1" ht="31.5" x14ac:dyDescent="0.3">
      <c r="A24" s="120" t="s">
        <v>188</v>
      </c>
      <c r="B24" s="105" t="s">
        <v>187</v>
      </c>
      <c r="C24" s="104" t="s">
        <v>6</v>
      </c>
      <c r="D24" s="103">
        <v>0</v>
      </c>
      <c r="E24" s="103">
        <v>5986.5659999999998</v>
      </c>
      <c r="F24" s="102" t="s">
        <v>161</v>
      </c>
    </row>
    <row r="25" spans="1:6" s="101" customFormat="1" ht="47.25" x14ac:dyDescent="0.3">
      <c r="A25" s="120" t="s">
        <v>186</v>
      </c>
      <c r="B25" s="105" t="s">
        <v>185</v>
      </c>
      <c r="C25" s="104" t="s">
        <v>6</v>
      </c>
      <c r="D25" s="103">
        <v>9376.6</v>
      </c>
      <c r="E25" s="103">
        <v>23710.779860000002</v>
      </c>
      <c r="F25" s="102" t="s">
        <v>184</v>
      </c>
    </row>
    <row r="26" spans="1:6" s="101" customFormat="1" ht="25.5" customHeight="1" x14ac:dyDescent="0.3">
      <c r="A26" s="119"/>
      <c r="B26" s="118"/>
      <c r="C26" s="117"/>
      <c r="D26" s="116"/>
      <c r="E26" s="116"/>
      <c r="F26" s="116"/>
    </row>
    <row r="27" spans="1:6" s="112" customFormat="1" ht="18.75" x14ac:dyDescent="0.3">
      <c r="A27" s="114"/>
      <c r="B27" s="114"/>
      <c r="C27" s="115"/>
      <c r="E27" s="113"/>
    </row>
    <row r="28" spans="1:6" s="111" customFormat="1" ht="25.5" customHeight="1" x14ac:dyDescent="0.3">
      <c r="A28" s="146" t="s">
        <v>183</v>
      </c>
      <c r="B28" s="146"/>
      <c r="C28" s="146"/>
    </row>
    <row r="29" spans="1:6" s="110" customFormat="1" ht="26.25" customHeight="1" x14ac:dyDescent="0.25">
      <c r="A29" s="147" t="s">
        <v>140</v>
      </c>
      <c r="B29" s="148" t="s">
        <v>139</v>
      </c>
      <c r="C29" s="148" t="s">
        <v>138</v>
      </c>
      <c r="D29" s="147" t="s">
        <v>137</v>
      </c>
      <c r="E29" s="149"/>
      <c r="F29" s="149" t="s">
        <v>182</v>
      </c>
    </row>
    <row r="30" spans="1:6" s="110" customFormat="1" ht="15.75" customHeight="1" x14ac:dyDescent="0.25">
      <c r="A30" s="147"/>
      <c r="B30" s="148"/>
      <c r="C30" s="148"/>
      <c r="D30" s="147" t="s">
        <v>134</v>
      </c>
      <c r="E30" s="148" t="s">
        <v>133</v>
      </c>
      <c r="F30" s="149"/>
    </row>
    <row r="31" spans="1:6" s="110" customFormat="1" ht="15.75" x14ac:dyDescent="0.25">
      <c r="A31" s="147"/>
      <c r="B31" s="148"/>
      <c r="C31" s="148"/>
      <c r="D31" s="147"/>
      <c r="E31" s="148"/>
      <c r="F31" s="149"/>
    </row>
    <row r="32" spans="1:6" s="106" customFormat="1" ht="18.75" x14ac:dyDescent="0.3">
      <c r="A32" s="109">
        <v>1</v>
      </c>
      <c r="B32" s="109">
        <v>2</v>
      </c>
      <c r="C32" s="108">
        <v>3</v>
      </c>
      <c r="D32" s="109">
        <v>4</v>
      </c>
      <c r="E32" s="109">
        <v>5</v>
      </c>
      <c r="F32" s="109">
        <v>6</v>
      </c>
    </row>
    <row r="33" spans="1:6" s="106" customFormat="1" ht="51" customHeight="1" x14ac:dyDescent="0.3">
      <c r="A33" s="109" t="s">
        <v>59</v>
      </c>
      <c r="B33" s="109" t="s">
        <v>181</v>
      </c>
      <c r="C33" s="108" t="s">
        <v>10</v>
      </c>
      <c r="D33" s="107">
        <f>SUM(D34:D40)</f>
        <v>932099.41094235599</v>
      </c>
      <c r="E33" s="107">
        <f>SUM(E34:E40)</f>
        <v>2549211.8395800004</v>
      </c>
      <c r="F33" s="107"/>
    </row>
    <row r="34" spans="1:6" s="106" customFormat="1" ht="151.5" customHeight="1" x14ac:dyDescent="0.3">
      <c r="A34" s="99" t="s">
        <v>180</v>
      </c>
      <c r="B34" s="105" t="s">
        <v>179</v>
      </c>
      <c r="C34" s="104" t="s">
        <v>6</v>
      </c>
      <c r="D34" s="103">
        <f>917587.354942356-2513.98</f>
        <v>915073.37494235602</v>
      </c>
      <c r="E34" s="103">
        <v>816422.7</v>
      </c>
      <c r="F34" s="102" t="s">
        <v>178</v>
      </c>
    </row>
    <row r="35" spans="1:6" s="101" customFormat="1" ht="51" customHeight="1" x14ac:dyDescent="0.3">
      <c r="A35" s="99" t="s">
        <v>177</v>
      </c>
      <c r="B35" s="105" t="s">
        <v>176</v>
      </c>
      <c r="C35" s="104" t="s">
        <v>6</v>
      </c>
      <c r="D35" s="103">
        <v>7505.5784000000003</v>
      </c>
      <c r="E35" s="103">
        <v>8555.301660000001</v>
      </c>
      <c r="F35" s="102" t="s">
        <v>175</v>
      </c>
    </row>
    <row r="36" spans="1:6" s="101" customFormat="1" ht="11.25" hidden="1" customHeight="1" x14ac:dyDescent="0.3">
      <c r="A36" s="99" t="s">
        <v>173</v>
      </c>
      <c r="B36" s="105" t="s">
        <v>174</v>
      </c>
      <c r="C36" s="104" t="s">
        <v>6</v>
      </c>
      <c r="D36" s="103">
        <v>0</v>
      </c>
      <c r="E36" s="103">
        <v>0</v>
      </c>
      <c r="F36" s="103"/>
    </row>
    <row r="37" spans="1:6" s="101" customFormat="1" ht="150" customHeight="1" x14ac:dyDescent="0.3">
      <c r="A37" s="99" t="s">
        <v>173</v>
      </c>
      <c r="B37" s="105" t="s">
        <v>172</v>
      </c>
      <c r="C37" s="104" t="s">
        <v>6</v>
      </c>
      <c r="D37" s="103">
        <v>9520.4575999999997</v>
      </c>
      <c r="E37" s="103">
        <v>444671.89241999993</v>
      </c>
      <c r="F37" s="102" t="s">
        <v>171</v>
      </c>
    </row>
    <row r="38" spans="1:6" s="101" customFormat="1" ht="99" hidden="1" customHeight="1" x14ac:dyDescent="0.3">
      <c r="A38" s="99"/>
      <c r="B38" s="105" t="s">
        <v>170</v>
      </c>
      <c r="C38" s="104"/>
      <c r="D38" s="103">
        <v>0</v>
      </c>
      <c r="E38" s="103"/>
      <c r="F38" s="103"/>
    </row>
    <row r="39" spans="1:6" s="101" customFormat="1" ht="99" hidden="1" customHeight="1" x14ac:dyDescent="0.3">
      <c r="A39" s="99"/>
      <c r="B39" s="105" t="s">
        <v>53</v>
      </c>
      <c r="C39" s="104"/>
      <c r="D39" s="103">
        <v>0</v>
      </c>
      <c r="E39" s="103"/>
      <c r="F39" s="103"/>
    </row>
    <row r="40" spans="1:6" s="101" customFormat="1" ht="100.5" customHeight="1" x14ac:dyDescent="0.3">
      <c r="A40" s="99" t="s">
        <v>169</v>
      </c>
      <c r="B40" s="105" t="s">
        <v>168</v>
      </c>
      <c r="C40" s="104" t="s">
        <v>6</v>
      </c>
      <c r="D40" s="103">
        <v>-4.7293724492192268E-11</v>
      </c>
      <c r="E40" s="103">
        <v>1279561.9455000001</v>
      </c>
      <c r="F40" s="102" t="s">
        <v>167</v>
      </c>
    </row>
    <row r="41" spans="1:6" s="98" customFormat="1" ht="105" customHeight="1" x14ac:dyDescent="0.3">
      <c r="A41" s="99" t="s">
        <v>166</v>
      </c>
      <c r="B41" s="96" t="s">
        <v>165</v>
      </c>
      <c r="C41" s="95" t="s">
        <v>6</v>
      </c>
      <c r="D41" s="94">
        <v>0</v>
      </c>
      <c r="E41" s="94">
        <v>395643.89684</v>
      </c>
      <c r="F41" s="100" t="s">
        <v>164</v>
      </c>
    </row>
    <row r="42" spans="1:6" s="98" customFormat="1" ht="45" x14ac:dyDescent="0.3">
      <c r="A42" s="99" t="s">
        <v>163</v>
      </c>
      <c r="B42" s="96" t="s">
        <v>162</v>
      </c>
      <c r="C42" s="95" t="s">
        <v>6</v>
      </c>
      <c r="D42" s="94">
        <v>0</v>
      </c>
      <c r="E42" s="94">
        <v>37344.521000000001</v>
      </c>
      <c r="F42" s="94" t="s">
        <v>161</v>
      </c>
    </row>
    <row r="43" spans="1:6" s="98" customFormat="1" ht="62.25" customHeight="1" x14ac:dyDescent="0.3">
      <c r="A43" s="99" t="s">
        <v>160</v>
      </c>
      <c r="B43" s="96" t="s">
        <v>159</v>
      </c>
      <c r="C43" s="95" t="s">
        <v>6</v>
      </c>
      <c r="D43" s="94">
        <v>0</v>
      </c>
      <c r="E43" s="94">
        <v>715050.19920999999</v>
      </c>
      <c r="F43" s="94" t="s">
        <v>158</v>
      </c>
    </row>
    <row r="44" spans="1:6" s="82" customFormat="1" ht="66.599999999999994" customHeight="1" x14ac:dyDescent="0.3">
      <c r="A44" s="97" t="s">
        <v>157</v>
      </c>
      <c r="B44" s="96" t="s">
        <v>156</v>
      </c>
      <c r="C44" s="95" t="s">
        <v>6</v>
      </c>
      <c r="D44" s="94">
        <v>0</v>
      </c>
      <c r="E44" s="94">
        <f>E40-E41-E42-E43</f>
        <v>131523.32845000015</v>
      </c>
      <c r="F44" s="94" t="s">
        <v>155</v>
      </c>
    </row>
    <row r="45" spans="1:6" s="88" customFormat="1" ht="42.75" hidden="1" customHeight="1" x14ac:dyDescent="0.3">
      <c r="A45" s="93" t="s">
        <v>154</v>
      </c>
      <c r="B45" s="92" t="s">
        <v>153</v>
      </c>
      <c r="C45" s="91" t="s">
        <v>6</v>
      </c>
      <c r="D45" s="90">
        <v>0</v>
      </c>
      <c r="E45" s="90" t="e">
        <f>#REF!+#REF!+#REF!+#REF!+#REF!+#REF!+#REF!+#REF!+#REF!+#REF!+#REF!+#REF!+#REF!+#REF!+#REF!+#REF!</f>
        <v>#REF!</v>
      </c>
      <c r="F45" s="89"/>
    </row>
    <row r="46" spans="1:6" s="82" customFormat="1" ht="42.75" customHeight="1" x14ac:dyDescent="0.3">
      <c r="A46" s="87"/>
      <c r="B46" s="86"/>
      <c r="C46" s="85"/>
      <c r="D46" s="84"/>
      <c r="E46" s="84"/>
      <c r="F46" s="83"/>
    </row>
    <row r="47" spans="1:6" s="1" customFormat="1" ht="54.75" customHeight="1" x14ac:dyDescent="0.25">
      <c r="B47" s="156"/>
      <c r="C47" s="156"/>
      <c r="D47" s="156"/>
      <c r="E47" s="81"/>
      <c r="F47" s="69"/>
    </row>
    <row r="49" spans="5:5" x14ac:dyDescent="0.25">
      <c r="E49" s="80"/>
    </row>
    <row r="50" spans="5:5" x14ac:dyDescent="0.25">
      <c r="E50" s="80"/>
    </row>
  </sheetData>
  <mergeCells count="24">
    <mergeCell ref="B47:D47"/>
    <mergeCell ref="D29:E29"/>
    <mergeCell ref="A28:C28"/>
    <mergeCell ref="A29:A31"/>
    <mergeCell ref="B29:B31"/>
    <mergeCell ref="C29:C31"/>
    <mergeCell ref="F29:F31"/>
    <mergeCell ref="D30:D31"/>
    <mergeCell ref="E30:E31"/>
    <mergeCell ref="A11:A15"/>
    <mergeCell ref="B11:B15"/>
    <mergeCell ref="C11:C15"/>
    <mergeCell ref="E11:E15"/>
    <mergeCell ref="F22:F23"/>
    <mergeCell ref="F3:F5"/>
    <mergeCell ref="D4:D5"/>
    <mergeCell ref="E4:E5"/>
    <mergeCell ref="F9:F19"/>
    <mergeCell ref="D11:D15"/>
    <mergeCell ref="A2:C2"/>
    <mergeCell ref="A3:A5"/>
    <mergeCell ref="B3:B5"/>
    <mergeCell ref="C3:C5"/>
    <mergeCell ref="D3:E3"/>
  </mergeCells>
  <pageMargins left="0.7" right="0.7" top="0.75" bottom="0.75" header="0.3" footer="0.3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Раскрытие информ</vt:lpstr>
      <vt:lpstr>расшифровки</vt:lpstr>
      <vt:lpstr>'Раскрытие информ'!Заголовки_для_печати</vt:lpstr>
      <vt:lpstr>'Раскрытие информ'!Область_печати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Полуднева Ольга Анатольевна</cp:lastModifiedBy>
  <dcterms:created xsi:type="dcterms:W3CDTF">2020-03-27T08:03:19Z</dcterms:created>
  <dcterms:modified xsi:type="dcterms:W3CDTF">2020-04-17T10:37:20Z</dcterms:modified>
</cp:coreProperties>
</file>